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8196" tabRatio="872" activeTab="1"/>
  </bookViews>
  <sheets>
    <sheet name="Przedmiar_drogowy" sheetId="1" r:id="rId1"/>
    <sheet name="ofertowy" sheetId="2" r:id="rId2"/>
  </sheets>
  <definedNames>
    <definedName name="Excel_BuiltIn_Print_Area_1_1" localSheetId="0">'Przedmiar_drogowy'!$A$1:$H$92</definedName>
    <definedName name="Excel_BuiltIn_Print_Area_1_1">#REF!</definedName>
    <definedName name="Excel_BuiltIn_Print_Area_1_1_1" localSheetId="0">'Przedmiar_drogowy'!$A$1:$H$92</definedName>
    <definedName name="Excel_BuiltIn_Print_Area_1_1_1">#REF!</definedName>
    <definedName name="Excel_BuiltIn_Print_Area_1_1_1_1" localSheetId="0">'Przedmiar_drogowy'!$A$1:$H$92</definedName>
    <definedName name="Excel_BuiltIn_Print_Area_1_1_1_1">#REF!</definedName>
    <definedName name="Excel_BuiltIn_Print_Area_1_1_1_1_1" localSheetId="0">'Przedmiar_drogowy'!$A$1:$F$95</definedName>
    <definedName name="Excel_BuiltIn_Print_Area_1_1_1_1_1">#REF!</definedName>
    <definedName name="Excel_BuiltIn_Print_Area_2_1" localSheetId="1">'ofertowy'!$A$1:$H$214</definedName>
    <definedName name="Excel_BuiltIn_Print_Area_2_1">#REF!</definedName>
    <definedName name="Excel_BuiltIn_Print_Area_2_11">#REF!</definedName>
    <definedName name="_xlnm.Print_Area" localSheetId="1">'ofertowy'!$A$1:$H$216</definedName>
    <definedName name="_xlnm.Print_Area" localSheetId="0">'Przedmiar_drogowy'!$A$1:$H$95</definedName>
  </definedNames>
  <calcPr fullCalcOnLoad="1"/>
</workbook>
</file>

<file path=xl/comments2.xml><?xml version="1.0" encoding="utf-8"?>
<comments xmlns="http://schemas.openxmlformats.org/spreadsheetml/2006/main">
  <authors>
    <author>Nachyła Grzegorz</author>
  </authors>
  <commentList>
    <comment ref="D151" authorId="0">
      <text>
        <r>
          <rPr>
            <b/>
            <sz val="8"/>
            <rFont val="Tahoma"/>
            <family val="2"/>
          </rPr>
          <t>Nachyła Grzegorz: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<sst xmlns="http://schemas.openxmlformats.org/spreadsheetml/2006/main" count="761" uniqueCount="202">
  <si>
    <t>Lp.</t>
  </si>
  <si>
    <t>Kod</t>
  </si>
  <si>
    <t>Numer</t>
  </si>
  <si>
    <t>Wyszczególnienie</t>
  </si>
  <si>
    <t>Jednostka</t>
  </si>
  <si>
    <t>Cena</t>
  </si>
  <si>
    <t>Wartość</t>
  </si>
  <si>
    <t>podstawy opisu robót</t>
  </si>
  <si>
    <t>Specyfikacji Technicznej</t>
  </si>
  <si>
    <t>Elementów rozliczeniowych</t>
  </si>
  <si>
    <t>Nazwa</t>
  </si>
  <si>
    <t>Ilość</t>
  </si>
  <si>
    <t>ZŁOTYCH</t>
  </si>
  <si>
    <t>2</t>
  </si>
  <si>
    <t>4</t>
  </si>
  <si>
    <t>___</t>
  </si>
  <si>
    <t>45100000-8</t>
  </si>
  <si>
    <t>D.01.00.00.</t>
  </si>
  <si>
    <t>ROBOTY PRZYGOTOWAWCZE</t>
  </si>
  <si>
    <t>D.01.01.01.</t>
  </si>
  <si>
    <t>Odtworzenie (wyznaczenie) trasy i punktów wysokościowych</t>
  </si>
  <si>
    <t>km</t>
  </si>
  <si>
    <t>D.04.00.00</t>
  </si>
  <si>
    <t>PODBUDOWY</t>
  </si>
  <si>
    <t>m2</t>
  </si>
  <si>
    <t>D.04.04.02.</t>
  </si>
  <si>
    <t>Podbudowa z kruszywa łamanego stabilizowanego mechanicznie</t>
  </si>
  <si>
    <t>45233000-9</t>
  </si>
  <si>
    <t>D.05.00.00</t>
  </si>
  <si>
    <t>NAWIERZCHNIE</t>
  </si>
  <si>
    <t xml:space="preserve">- odtworzenie przebiegu trasy drogi   </t>
  </si>
  <si>
    <t>RAZEM DZIAŁ 01.00.00</t>
  </si>
  <si>
    <t>RAZEM DZIAŁ 04.00.00</t>
  </si>
  <si>
    <t>RAZEM DZIAŁ 05.00.00</t>
  </si>
  <si>
    <t xml:space="preserve">OGÓŁEM </t>
  </si>
  <si>
    <t xml:space="preserve">OGÓŁEM   [BRUTTO] </t>
  </si>
  <si>
    <t>D.04.03.01</t>
  </si>
  <si>
    <t>Oczyszczenie i skropienie warstw konstrukcyjnych</t>
  </si>
  <si>
    <t>D.05.03.05</t>
  </si>
  <si>
    <t>D.04.01.01</t>
  </si>
  <si>
    <t>Profilowanie i zagęszczenie podłoża pod warstwy konstrukcyjne</t>
  </si>
  <si>
    <t>Nawierzchnia z betonu asfaltowego</t>
  </si>
  <si>
    <t xml:space="preserve">PODATEK VAT [23%] </t>
  </si>
  <si>
    <t>D.06.00.00</t>
  </si>
  <si>
    <t>ROBOTY WYKOŃCZENIOWE</t>
  </si>
  <si>
    <t>D.06.03.01</t>
  </si>
  <si>
    <t>Pobocza gruntowe</t>
  </si>
  <si>
    <t>RAZEM DZIAŁ 06.00.00</t>
  </si>
  <si>
    <t>PRZYGOTOWANIE TERENU POD BUDOWĘ</t>
  </si>
  <si>
    <t>ROBOTY W ZAKRESIE KONSTRUOWANIA, FUNDAMENTOWANIA ORAZ WYKONYWANIA NAWIERZCHNI AUTOSTRAD, DRÓG</t>
  </si>
  <si>
    <t>D.03.00.00</t>
  </si>
  <si>
    <t>ODWODNIENIE DRÓG</t>
  </si>
  <si>
    <t>m</t>
  </si>
  <si>
    <t>D.10.00.00</t>
  </si>
  <si>
    <t>INNE ROBOTY</t>
  </si>
  <si>
    <t>szt</t>
  </si>
  <si>
    <t>D.06.04.01</t>
  </si>
  <si>
    <t>Rowy drogowe</t>
  </si>
  <si>
    <t>RAZEM DZIAŁ 03.00.00</t>
  </si>
  <si>
    <t>RAZEM DZIAŁ 10.00.00</t>
  </si>
  <si>
    <t xml:space="preserve"> - mechaniczne oczyszczenie warstw konstrukcyjnych nieulepszonych</t>
  </si>
  <si>
    <t xml:space="preserve"> - mechaniczne oczyszczenie warstw konstrukcyjnych bitumicznych</t>
  </si>
  <si>
    <t xml:space="preserve"> - mechaniczne skropienie warstw konstrukcyjnych niebitumicznych</t>
  </si>
  <si>
    <t xml:space="preserve"> - mechaniczne skropienie warstw konstrukcyjnych bitumicznych</t>
  </si>
  <si>
    <t xml:space="preserve"> - pobocza z mieszanki kruszywa łamanego, grubość warstwy 10cm</t>
  </si>
  <si>
    <t>D.03.01.01</t>
  </si>
  <si>
    <t>Przepusty pod koroną drogi</t>
  </si>
  <si>
    <t>D.10.07.01</t>
  </si>
  <si>
    <t>Zjazdy do gospodarstw</t>
  </si>
  <si>
    <t>D.06.02.01</t>
  </si>
  <si>
    <t>Przepusty pod zjazdami</t>
  </si>
  <si>
    <t xml:space="preserve"> - wykonanie zakończeń kołnierzowych z prefabrykowanych elementów żelbetowych do rur o średnicy 40cm                                        </t>
  </si>
  <si>
    <t>D.01.02.04.</t>
  </si>
  <si>
    <t>Rozbiórka elementów dróg i ulic</t>
  </si>
  <si>
    <t>Mg</t>
  </si>
  <si>
    <t>D.05.03.11/1</t>
  </si>
  <si>
    <t>Frezowanie nawierzchni asfaltowych na zimno</t>
  </si>
  <si>
    <t xml:space="preserve"> - profilowanie i zagęszczenie pod warstwy konstrukcyjne
(lokalne odtworzenie nawierzchni w miejscach utraty nośności)</t>
  </si>
  <si>
    <t xml:space="preserve"> - oczyszczenie rowów przydrożnych z namułów z profilowaniem dna i skarp oraz wywiezieniem gruntu poza teren budowy. </t>
  </si>
  <si>
    <t xml:space="preserve"> - inwentaryzacja powykonawcza wykonanych robót
1</t>
  </si>
  <si>
    <t>kpl</t>
  </si>
  <si>
    <t>D.01.03.04.</t>
  </si>
  <si>
    <t>Budowa sieci telekomunikacyjnych</t>
  </si>
  <si>
    <t xml:space="preserve"> </t>
  </si>
  <si>
    <t>D.07.00.00</t>
  </si>
  <si>
    <t xml:space="preserve">URZĄDZENIA BEZPIECZEŃSTWA RUCHU                                                                                   </t>
  </si>
  <si>
    <t>D.07.02.01</t>
  </si>
  <si>
    <t>Oznakowanie pionowe</t>
  </si>
  <si>
    <t>szt.</t>
  </si>
  <si>
    <t xml:space="preserve"> - inwentaryzacja powykonawcza wykonanych robót</t>
  </si>
  <si>
    <t xml:space="preserve"> - budowa kanalizacji kablowej z rur PCV 110mm (kanał technologiczny)</t>
  </si>
  <si>
    <t xml:space="preserve"> - budowa studni kablowych SK-1 o wymiarach 600x600mm z elementów prefabrykowanych (2 elementowych) z ramą i pokrywą typu ciężkiego</t>
  </si>
  <si>
    <t>- ustawienie słupków do znaków</t>
  </si>
  <si>
    <t>RAZEM DZIAŁ 07.00.00</t>
  </si>
  <si>
    <t>D.02.00.00</t>
  </si>
  <si>
    <t>ROBOTY ZIEMNE</t>
  </si>
  <si>
    <t>D.02.01.01</t>
  </si>
  <si>
    <t>Wykonanie wykopów i nasypów</t>
  </si>
  <si>
    <t>m3</t>
  </si>
  <si>
    <t>RAZEM DZIAŁ 02.00.00</t>
  </si>
  <si>
    <t xml:space="preserve"> - wykonanie nasypu, regulacja korony drogi z gruntu uzyskanego z dokopu.</t>
  </si>
  <si>
    <t xml:space="preserve"> - demontaż słupków do znaków wraz z przewozem w miejsce wskazane przez Inwestora. Materiał z rozbiórki pozostaje własnością Inwestora.</t>
  </si>
  <si>
    <t>D.10.10.10</t>
  </si>
  <si>
    <t>Roboty dodatkowe</t>
  </si>
  <si>
    <t>D.01.02.01</t>
  </si>
  <si>
    <t>Usunięcie drzew, pni i krzewów</t>
  </si>
  <si>
    <t xml:space="preserve"> - karczowanie krzaków wraz z wywiezieniem i spaleniem pozostałości po karczowaniu  </t>
  </si>
  <si>
    <t xml:space="preserve"> - warstwa podbudowy z kruszywa łamanego 0/31,5mm gr. 15cm (zjazdy)</t>
  </si>
  <si>
    <t xml:space="preserve"> - wykonanie kompletnego przepustu pod zjazdami z rur PVC o średnicy 40cm</t>
  </si>
  <si>
    <t xml:space="preserve"> - lokalna rozbiórka nawierzchni z betonu asfaltowego gr. do 4cm w miejscach utraty nośności wraz z wywozem materiału z rozbiórki poza teren budowy.</t>
  </si>
  <si>
    <t xml:space="preserve"> - lokalna rozbiórka podbudowy z kruszywa łamanego lub gruntu stabilizowanego gr. do 15cm w miejscach utraty nośności wraz z wywozem materiału z rozbiórki poza teren budowy.</t>
  </si>
  <si>
    <t xml:space="preserve"> - wykonanie nawierzchni z betonu asfaltowego AC8S gr. 4cm</t>
  </si>
  <si>
    <t xml:space="preserve"> - ścinanie drzew o średnicy do 55cm wraz z karczowaniem pni oraz wywiezieniem dłużyc, gałęzi i karpiny</t>
  </si>
  <si>
    <t xml:space="preserve"> - wykonanie zakończeń kołnierzowych z prefabrykowanych elementów żelbetowych do rur o średnicy 60cm                                                  
2+2</t>
  </si>
  <si>
    <t xml:space="preserve"> - rozbiórka przepustów o średnicy 60cm usytuowanych pod koroną drogi wraz ze ściankami czołowymi oraz z wywozem materiału z rozbiórki poza teren budowy.
8</t>
  </si>
  <si>
    <t>D.04.02.01.</t>
  </si>
  <si>
    <t>Warstwa odsączająca</t>
  </si>
  <si>
    <t>D.04.05.01.</t>
  </si>
  <si>
    <t>Mieszanki związane spoiwem hydraulicznym</t>
  </si>
  <si>
    <t xml:space="preserve"> - rozbiórka nawierzchni z betonu asfaltowego grubości do 4cm wraz z wywozem materiału z rozbiórki poza teren budowy.
(od km 0+000 do km 0+007)</t>
  </si>
  <si>
    <t xml:space="preserve"> - rozbiórka podbudowy z kruszywa łamanego lub gruntu stabilizowanego gr. do 15cm wraz z wywozem materiału z rozbiórki poza teren budowy.
(od km 0+000 do km 0+007)</t>
  </si>
  <si>
    <t xml:space="preserve"> - rozbiórka przepustów o średnicy do 60cm usytuowanych pod koroną drogi wraz ze ściankami czołowymi oraz z wywozem materiału z rozbiórki poza teren budowy.</t>
  </si>
  <si>
    <t xml:space="preserve"> - demontaż tarcz znaków konwencjonalnych wraz z przewozem w miejsce wskazane przez Inwestora. Materiał z rozbiórki pozostaje własnością Inwestora.</t>
  </si>
  <si>
    <t xml:space="preserve"> - wykonanie koryta pod konstrukcję poszerzenia  drogi, wlotów dróg bocznych z wywozem gruntu poza teren budowy</t>
  </si>
  <si>
    <t xml:space="preserve"> - odtworzenie (wykonanie) kompletnego przepustu z rur PEHD o średnicy 60cm (km 0+006)</t>
  </si>
  <si>
    <t xml:space="preserve"> - wykonanie zakończeń kołnierzowych z prefabrykowanych elementów żelbetowych do rur o średnicy 60cm                                                  </t>
  </si>
  <si>
    <t xml:space="preserve"> - profilowanie i zagęszczenie pod warstwy konstrukcyjne zjazdów</t>
  </si>
  <si>
    <t xml:space="preserve"> - warstwa odsączająca z piasku średniego o grub. 10 cm (zjazdy)</t>
  </si>
  <si>
    <t xml:space="preserve"> - warstwa odsączająca z piasku średniego o grub. 15 cm 
(lokalne odtworzenie nawierzchni w miejscach utraty nośności)</t>
  </si>
  <si>
    <t xml:space="preserve"> - warstwa podbudowy z kruszywa łamanego 0/31,5mm gr. 20cm 
lokalne odtworzenie nawierzchni w miejscach utraty nośności 
(5% nawierzchni istniejącej)   </t>
  </si>
  <si>
    <t xml:space="preserve"> - wzmocnione podłoże z gruntu stabilizowanego cementem o Rm=2.5 MPa grubości 10cm lokalne odtworzenie nawierzchni w miejscach utraty nośności </t>
  </si>
  <si>
    <t xml:space="preserve"> - warstwa wiążąca z betonu asfaltowego AC16W grub. 5 cm (KR1)
lokalne odtworzenie nawierzchni w miejscach utraty nośności 
(5% nawierzchni istniejącej)   </t>
  </si>
  <si>
    <t xml:space="preserve"> - warstwa ścieralna z betonu asfaltowego AC8S grub. 3cm (KR1)</t>
  </si>
  <si>
    <t xml:space="preserve">- frezowanie nawierzchni asfaltowych grub. średnio  3cm </t>
  </si>
  <si>
    <t>- zamocowanie tarcz znaków konwencjonalnych typu A-7 z grupy średnich, folia odblaskowa II typu</t>
  </si>
  <si>
    <t xml:space="preserve"> - przebudowa zjazdów o nawierzchni z kostki betonowej (rozbiórka i ponowne odtworzenie z wykorzystaniem podsypki cementowo - piaskowej)</t>
  </si>
  <si>
    <t xml:space="preserve"> - regulacja  pionowa studzienek do zaworów wodociągowych</t>
  </si>
  <si>
    <t>D.06.01.06</t>
  </si>
  <si>
    <t>Umocnienie powierzchniowe elementami prefabrykowanymi</t>
  </si>
  <si>
    <t xml:space="preserve"> - umocnienie dna i skarp rowu płytami ażurowymi, betonowymi, prefabrykowanymi 60x40x10cm ułożonymi na podsypce cementowo-piaskowej gr. 5cm  </t>
  </si>
  <si>
    <t>D.08.00.00</t>
  </si>
  <si>
    <t>ELEMENTY ULIC</t>
  </si>
  <si>
    <t>D.08.05.01.</t>
  </si>
  <si>
    <t>Ścieki uliczne z elementów betonowych</t>
  </si>
  <si>
    <t xml:space="preserve"> -ustawienie cieków betonowych o wym. 60x33x15cm na podsypce cementowo-piaskowej gr. 3 cm</t>
  </si>
  <si>
    <t xml:space="preserve"> - ława z gruntu stabilizowanego cementem o Rm=2.5 MPa grubości 10cm pod ściek betonowy</t>
  </si>
  <si>
    <t>- zamocowanie tarcz znaków konwencjonalnych typu A-7 z grupy średnich, folia odblaskowa II typu
1</t>
  </si>
  <si>
    <t>- zamocowanie tarcz znaków konwencjonalnych typu D-1, D-15 z grupy średnich, folia odblaskowa II typu
2+1</t>
  </si>
  <si>
    <t xml:space="preserve"> - rozbiórka podbudowy z kruszywa łamanego lub gruntu stabilizowanego gr. do 15cm wraz z wywozem materiału z rozbiórki poza teren budowy.
(od km 0+000 do km 0+004)
38</t>
  </si>
  <si>
    <t xml:space="preserve"> - rozbiórka nawierzchni z betonu asfaltowego grubości do 4cm wraz z wywozem materiału z rozbiórki poza teren budowy.
(od km 0+000 do km 0+004)
38</t>
  </si>
  <si>
    <t xml:space="preserve"> - odtworzenie (wykonanie) kompletnego przepustu z rur PEHD o średnicy 60cm (km 0+003)
Zakres prac obejmuje:                                                                                 
 - wykonanie robót ziemnych                                 
- wykonanie ławy fundamentowej żwirowej gr. 25cm
- ułożenie rur PEHD
- wykonanie zasypki wraz z jej zagęszczeniem
13</t>
  </si>
  <si>
    <t xml:space="preserve"> -ustawienie cieków betonowych o wym. 60x33x15cm na podsypce cementowo-piaskowej gr. 3 cm
35</t>
  </si>
  <si>
    <t xml:space="preserve"> - ława z gruntu stabilizowanego cementem o Rm=2.5 MPa grubości 10cm pod ściek betonowy
35*0,6</t>
  </si>
  <si>
    <t xml:space="preserve"> - umocnienie dna i skarp rowu płytami ażurowymi, betonowymi, prefabrykowanymi 60x40x10cm ułożonymi na podsypce cementowo-piaskowej gr. 5cm  
(10+10)*(0,4+0,7+0,7)</t>
  </si>
  <si>
    <t xml:space="preserve"> - profilowanie i zagęszczenie pod warstwy konstrukcyjne
(poszerzenie, wlot drogi bocznej, włączenie do drogi powiatowej)</t>
  </si>
  <si>
    <t xml:space="preserve"> - warstwa odsączająca z piasku średniego o grub. 15 cm 
(poszerzenie, wlot drogi bocznej, włączenie do drogi powiatowej)</t>
  </si>
  <si>
    <t xml:space="preserve"> - warstwa podbudowy z kruszywa łamanego 0/31,5mm gr. 20cm 
(poszerzenia, wlot drogi bocznej, włączenie do drogi powiatowej)</t>
  </si>
  <si>
    <t xml:space="preserve"> - wzmocnione podłoże z gruntu stabilizowanego cementem o Rm=2.5 MPa grubości 10cm
(poszerzenie, wlot drogi bocznej, włączenie do drogi powiatowej)</t>
  </si>
  <si>
    <t xml:space="preserve"> - warstwa wiążąca z betonu asfaltowego AC16W grub. 5 cm (KR1)
(poszerzenie, wlot drogi bocznej, włączenie do drogi powiatowej)</t>
  </si>
  <si>
    <t xml:space="preserve"> - warstwa wyrównawcza z betonu asfaltowego AC16W (KR1) 
powierzchnia wyrównania jezdni 3494m2
objętość wyrównania jezdni  (75+76) = 151m3
średnia grubość wyrównania 4,3cm</t>
  </si>
  <si>
    <t>- zamocowanie tarcz znaków konwencjonalnych typu D-1, D-15 z grupy średnich, folia odblaskowa II typu</t>
  </si>
  <si>
    <t>- zamocowanie tablic prowadzących ciągłych U-3c i U-3d długości 1200mm, folia odblaskowa I typu</t>
  </si>
  <si>
    <t xml:space="preserve"> - budowa studni kablowych SK-1 o wymiarach 600x600mm z elementów prefabrykowanych (2 elementowych) z ramą i pokrywą typu ciężkiego
 6</t>
  </si>
  <si>
    <t xml:space="preserve"> - budowa kanalizacji kablowej z rur PCV 110mm (kanał technologiczny)
49+37+110+67+88</t>
  </si>
  <si>
    <t xml:space="preserve"> - odtworzenie przebiegu trasy drogi
350/1000</t>
  </si>
  <si>
    <t xml:space="preserve"> - warstwa ścieralna z betonu asfaltowego AC8S grub. 3cm (KR1)
350*5,0 = 1750m2
wyokrąglenia na skrzyżowaniu 19+11 = 30m2
1750+30</t>
  </si>
  <si>
    <t xml:space="preserve"> - przebudowa zjazdów o nawierzchni z kostki betonowej (rozbiórka i ponowne odtworzenie z wykorzystaniem podsypki cementowo - piaskowej)
19+19+21+21+44</t>
  </si>
  <si>
    <t xml:space="preserve"> - wykonanie zjazdów o nawierzchni z betonu asfaltowego AC8S gr. 4cm
8+11+12+10+7+17+42+18+3+
(22+16+14+15+19+4+22+23+7+18+22+20+18)+(22+16+20+22+17+4)</t>
  </si>
  <si>
    <t xml:space="preserve"> - warstwa podbudowy z kruszywa łamanego 0/31,5mm gr. 15cm (zjazdy)
(22+16+14+15+19+4+22+23+7+18+22+20+18)+(22+16+20+22+17+4)</t>
  </si>
  <si>
    <t xml:space="preserve"> - warstwa odsączająca z piasku średniego o grub. 10 cm (zjazdy)
321</t>
  </si>
  <si>
    <t xml:space="preserve"> - profilowanie i zagęszczenie pod warstwy konstrukcyjne zjazdów
321</t>
  </si>
  <si>
    <t xml:space="preserve"> - pobocza z mieszanki kruszywa łamanego, grubość warstwy 10cm
2*350*0,75</t>
  </si>
  <si>
    <t xml:space="preserve"> - oczyszczenie rowów przydrożnych z namułów z profilowaniem dna i skarp oraz wywiezieniem gruntu poza teren budowy. 
350+(10+10)</t>
  </si>
  <si>
    <t>- ustawienie słupków do znaków
4</t>
  </si>
  <si>
    <t>- zamocowanie tablic prowadzących ciągłych U-3c i U-3d długości 1200mm, folia odblaskowa I typu
2</t>
  </si>
  <si>
    <t xml:space="preserve"> - demontaż tarcz znaków konwencjonalnych wraz z przewozem w miejsce wskazane przez Inwestora. Materiał z rozbiórki pozostaje własnością Inwestora.
5</t>
  </si>
  <si>
    <t xml:space="preserve"> - demontaż słupków do znaków wraz z przewozem w miejsce wskazane przez Inwestora. Materiał z rozbiórki pozostaje własnością Inwestora.
5</t>
  </si>
  <si>
    <t xml:space="preserve"> - wykonanie kompletnego przepustu pod zjazdami z rur PVC o średnicy 40cm
Zakres prac obejmuje:                                                                                 
- wykonanie robót ziemnych                                               
 - rozbiórkę istniejącego przepustu     
- ułożenie rur PVC
- wykonanie zasypki wraz z jej zagęszczeniem                                                                            
- wykonanie ław fundamentowych żwirowych 
7+8+8+7+7+7+7+7</t>
  </si>
  <si>
    <t xml:space="preserve"> - wykonanie zakończeń kołnierzowych z prefabrykowanych elementów żelbetowych do rur o średnicy 40cm                                        
8*2</t>
  </si>
  <si>
    <t xml:space="preserve"> - regulacja  pionowa studzienek do zaworów wodociągowych
3</t>
  </si>
  <si>
    <t>- frezowanie nawierzchni asfaltowych grub. średnio  3cm 
143,55*1,1</t>
  </si>
  <si>
    <t xml:space="preserve"> - warstwa wyrównawcza z betonu asfaltowego AC16W (KR1) 
powierzchnia wyrównania jezdni 1573m2
objętość wyrównania jezdni  (33+32) = 65m3
średnia grubość wyrównania 4,1cm
65m3*2,5Mg/m3</t>
  </si>
  <si>
    <t xml:space="preserve"> - warstwa wiążąca z betonu asfaltowego AC16W grub. 5 cm (KR1)
poszerzenie 67,95*1,1 = 75m2
włączenie do drogi powiatowej (km 0+000 do km 0+004) 45m2
75+45</t>
  </si>
  <si>
    <t xml:space="preserve"> - warstwa podbudowy z kruszywa łamanego 0/31,5mm gr. 20cm 
poszerzenie 67,95)*1,16 = 79m2
włączenie do drogi powiatowej (km 0+000 do km 0+004) 45m2
79+45</t>
  </si>
  <si>
    <t xml:space="preserve"> - warstwa odsączająca z piasku średniego o grub. 15 cm 
(jezdnia drogi)
poszerzenie 67,95*1,16 = 79m2
włączenie do drogi powiatowej (km 0+000 do km 0+004) 45m2
79+45</t>
  </si>
  <si>
    <t xml:space="preserve"> - profilowanie i zagęszczenie pod warstwy konstrukcyjne
poszerzenie 67,95*1,16 = 79m2
włączenie do drogi powiatowej (km 0+000 do km 0+004) 45m2
79+45</t>
  </si>
  <si>
    <t xml:space="preserve"> - wzmocnione podłoże z gruntu stabilizowanego cementem o Rm=2.5 MPa grubości 10cm (jezdnia drogi)
poszerzenie 67,95*1,16 = 79m2
włączenie do drogi powiatowej (km 0+000 do km 0+004) 45m2
79+45</t>
  </si>
  <si>
    <t xml:space="preserve"> - warstwa wiążąca z betonu asfaltowego AC16W grub. 5 cm (KR1)
lokalne odtworzenie nawierzchni w miejscach utraty nośności 
(5% nawierzchni istniejącej)   
1573*0,05</t>
  </si>
  <si>
    <t xml:space="preserve"> - warstwa podbudowy z kruszywa łamanego 0/31,5mm gr. 20cm 
lokalne odtworzenie nawierzchni w miejscach utraty nośności 
(5% nawierzchni istniejącej)   
79</t>
  </si>
  <si>
    <t xml:space="preserve"> - wzmocnione podłoże z gruntu stabilizowanego cementem o Rm=2.5 MPa grubości 10cm lokalne odtworzenie nawierzchni w miejscach utraty nośności 
79</t>
  </si>
  <si>
    <t xml:space="preserve"> - warstwa odsączająca z piasku średniego o grub. 15 cm 
(lokalne odtworzenie nawierzchni w miejscach utraty nośności)
79</t>
  </si>
  <si>
    <t xml:space="preserve"> - profilowanie i zagęszczenie pod warstwy konstrukcyjne
(lokalne odtworzenie nawierzchni w miejscach utraty nośności)
79</t>
  </si>
  <si>
    <t xml:space="preserve"> - lokalna rozbiórka podbudowy z kruszywa łamanego lub gruntu stabilizowanego gr. do 15cm w miejscach utraty nośności wraz z wywozem materiału z rozbiórki poza teren budowy.
79</t>
  </si>
  <si>
    <t xml:space="preserve"> - lokalna rozbiórka nawierzchni z betonu asfaltowego gr. do 4cm w miejscach utraty nośności wraz z wywozem materiału z rozbiórki poza teren budowy.
79</t>
  </si>
  <si>
    <t xml:space="preserve"> - wykonanie koryta pod konstrukcję poszerzenia  drogi, wlotów dróg bocznych z wywozem gruntu poza teren budowy
123,59*1,1</t>
  </si>
  <si>
    <t xml:space="preserve"> - wykonanie nasypu, regulacja korony drogi z gruntu uzyskanego z dokopu.
79,46*1,1</t>
  </si>
  <si>
    <t xml:space="preserve"> - mechaniczne oczyszczenie warstw konstrukcyjnych bitumicznych
1780+1573</t>
  </si>
  <si>
    <t xml:space="preserve"> - mechaniczne skropienie warstw konstrukcyjnych bitumicznych
1780+1573</t>
  </si>
  <si>
    <t xml:space="preserve"> - mechaniczne oczyszczenie warstw konstrukcyjnych nieulepszonych
120+79+321</t>
  </si>
  <si>
    <t xml:space="preserve"> - mechaniczne skropienie warstw konstrukcyjnych niebitumicznych
120+79+321</t>
  </si>
  <si>
    <t xml:space="preserve"> - karczowanie krzaków wraz z wywiezieniem i spaleniem pozostałości po karczowaniu  
100*2,0</t>
  </si>
  <si>
    <t xml:space="preserve"> - ścinanie drzew o średnicy do 55cm wraz z karczowaniem pni oraz wywiezieniem dłużyc, gałęzi i karpiny
2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</si>
</sst>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0"/>
    <numFmt numFmtId="167" formatCode="#,##0.0"/>
    <numFmt numFmtId="168" formatCode="0.0"/>
    <numFmt numFmtId="169" formatCode="#,##0.0000"/>
  </numFmts>
  <fonts count="58">
    <font>
      <sz val="10"/>
      <name val="Arial CE"/>
      <family val="2"/>
    </font>
    <font>
      <sz val="10"/>
      <name val="Arial"/>
      <family val="0"/>
    </font>
    <font>
      <sz val="10"/>
      <name val="MS Sans Serif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b/>
      <vertAlign val="superscript"/>
      <sz val="10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2"/>
      <name val="Arial CE"/>
      <family val="2"/>
    </font>
    <font>
      <sz val="11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vertAlign val="superscript"/>
      <sz val="12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2"/>
      <name val="Times New Roman CE"/>
      <family val="1"/>
    </font>
    <font>
      <vertAlign val="superscript"/>
      <sz val="12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b/>
      <sz val="10"/>
      <color indexed="10"/>
      <name val="Times New Roman"/>
      <family val="1"/>
    </font>
    <font>
      <sz val="10"/>
      <color indexed="10"/>
      <name val="Arial CE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FF0000"/>
      <name val="Times New Roman"/>
      <family val="1"/>
    </font>
    <font>
      <sz val="10"/>
      <color rgb="FFFF0000"/>
      <name val="Arial CE"/>
      <family val="2"/>
    </font>
    <font>
      <b/>
      <sz val="8"/>
      <name val="Arial CE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55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medium"/>
      <right style="hair">
        <color indexed="8"/>
      </right>
      <top style="medium"/>
      <bottom>
        <color indexed="63"/>
      </bottom>
    </border>
    <border>
      <left style="thin">
        <color indexed="8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medium"/>
      <top>
        <color indexed="63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medium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medium"/>
      <right style="thin">
        <color indexed="8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hair">
        <color indexed="8"/>
      </right>
      <top style="medium"/>
      <bottom style="thin"/>
    </border>
    <border>
      <left style="hair">
        <color indexed="8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>
        <color indexed="8"/>
      </left>
      <right style="thin">
        <color indexed="8"/>
      </right>
      <top style="medium"/>
      <bottom style="hair">
        <color indexed="8"/>
      </bottom>
    </border>
    <border>
      <left style="medium"/>
      <right>
        <color indexed="63"/>
      </right>
      <top style="hair">
        <color indexed="8"/>
      </top>
      <bottom style="thin"/>
    </border>
    <border>
      <left>
        <color indexed="63"/>
      </left>
      <right>
        <color indexed="63"/>
      </right>
      <top style="hair">
        <color indexed="8"/>
      </top>
      <bottom style="thin"/>
    </border>
    <border>
      <left>
        <color indexed="63"/>
      </left>
      <right style="medium"/>
      <top style="hair">
        <color indexed="8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9" fillId="27" borderId="1" applyNumberFormat="0" applyAlignment="0" applyProtection="0"/>
    <xf numFmtId="0" fontId="0" fillId="0" borderId="0" applyNumberFormat="0" applyFill="0" applyBorder="0" applyProtection="0">
      <alignment vertical="top" wrapText="1"/>
    </xf>
    <xf numFmtId="9" fontId="1" fillId="0" borderId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4" fillId="32" borderId="0" applyNumberFormat="0" applyBorder="0" applyAlignment="0" applyProtection="0"/>
  </cellStyleXfs>
  <cellXfs count="275">
    <xf numFmtId="0" fontId="0" fillId="0" borderId="0" xfId="0" applyAlignment="1">
      <alignment/>
    </xf>
    <xf numFmtId="4" fontId="4" fillId="0" borderId="10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4" fontId="4" fillId="0" borderId="13" xfId="0" applyNumberFormat="1" applyFont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center" vertical="center"/>
    </xf>
    <xf numFmtId="3" fontId="6" fillId="0" borderId="13" xfId="0" applyNumberFormat="1" applyFont="1" applyBorder="1" applyAlignment="1">
      <alignment horizontal="center" vertical="center"/>
    </xf>
    <xf numFmtId="3" fontId="6" fillId="0" borderId="15" xfId="0" applyNumberFormat="1" applyFont="1" applyBorder="1" applyAlignment="1">
      <alignment horizontal="center" vertical="center"/>
    </xf>
    <xf numFmtId="3" fontId="6" fillId="33" borderId="13" xfId="0" applyNumberFormat="1" applyFont="1" applyFill="1" applyBorder="1" applyAlignment="1">
      <alignment horizontal="center" vertical="center"/>
    </xf>
    <xf numFmtId="3" fontId="6" fillId="33" borderId="15" xfId="0" applyNumberFormat="1" applyFont="1" applyFill="1" applyBorder="1" applyAlignment="1">
      <alignment horizontal="center" vertical="center"/>
    </xf>
    <xf numFmtId="4" fontId="6" fillId="34" borderId="13" xfId="0" applyNumberFormat="1" applyFont="1" applyFill="1" applyBorder="1" applyAlignment="1">
      <alignment horizontal="center" vertical="center"/>
    </xf>
    <xf numFmtId="4" fontId="6" fillId="34" borderId="15" xfId="0" applyNumberFormat="1" applyFont="1" applyFill="1" applyBorder="1" applyAlignment="1">
      <alignment horizontal="center" vertical="center"/>
    </xf>
    <xf numFmtId="3" fontId="6" fillId="34" borderId="13" xfId="0" applyNumberFormat="1" applyFont="1" applyFill="1" applyBorder="1" applyAlignment="1">
      <alignment horizontal="center" vertical="center"/>
    </xf>
    <xf numFmtId="3" fontId="6" fillId="34" borderId="15" xfId="0" applyNumberFormat="1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2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6" fillId="0" borderId="16" xfId="0" applyFont="1" applyBorder="1" applyAlignment="1">
      <alignment horizontal="right"/>
    </xf>
    <xf numFmtId="49" fontId="6" fillId="0" borderId="0" xfId="0" applyNumberFormat="1" applyFont="1" applyAlignment="1">
      <alignment horizontal="right"/>
    </xf>
    <xf numFmtId="0" fontId="6" fillId="0" borderId="0" xfId="0" applyFont="1" applyAlignment="1">
      <alignment horizontal="center"/>
    </xf>
    <xf numFmtId="49" fontId="6" fillId="0" borderId="0" xfId="0" applyNumberFormat="1" applyFont="1" applyAlignment="1">
      <alignment/>
    </xf>
    <xf numFmtId="3" fontId="6" fillId="0" borderId="0" xfId="0" applyNumberFormat="1" applyFont="1" applyAlignment="1">
      <alignment horizontal="center"/>
    </xf>
    <xf numFmtId="4" fontId="6" fillId="34" borderId="0" xfId="0" applyNumberFormat="1" applyFont="1" applyFill="1" applyAlignment="1">
      <alignment horizontal="center"/>
    </xf>
    <xf numFmtId="4" fontId="6" fillId="0" borderId="0" xfId="0" applyNumberFormat="1" applyFont="1" applyAlignment="1">
      <alignment horizontal="center"/>
    </xf>
    <xf numFmtId="0" fontId="11" fillId="0" borderId="0" xfId="54" applyFont="1">
      <alignment/>
      <protection/>
    </xf>
    <xf numFmtId="0" fontId="11" fillId="0" borderId="12" xfId="0" applyFont="1" applyBorder="1" applyAlignment="1">
      <alignment horizontal="left" vertical="top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horizontal="center"/>
    </xf>
    <xf numFmtId="0" fontId="11" fillId="0" borderId="0" xfId="54" applyFont="1" applyAlignment="1">
      <alignment vertical="center"/>
      <protection/>
    </xf>
    <xf numFmtId="4" fontId="11" fillId="0" borderId="0" xfId="54" applyNumberFormat="1" applyFont="1" applyAlignment="1">
      <alignment vertical="center"/>
      <protection/>
    </xf>
    <xf numFmtId="0" fontId="13" fillId="0" borderId="0" xfId="54" applyFont="1" applyAlignment="1">
      <alignment vertical="center"/>
      <protection/>
    </xf>
    <xf numFmtId="4" fontId="11" fillId="0" borderId="0" xfId="54" applyNumberFormat="1" applyFont="1">
      <alignment/>
      <protection/>
    </xf>
    <xf numFmtId="0" fontId="6" fillId="0" borderId="0" xfId="52" applyFont="1" applyAlignment="1">
      <alignment vertical="center" wrapText="1"/>
      <protection/>
    </xf>
    <xf numFmtId="0" fontId="7" fillId="0" borderId="17" xfId="0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/>
    </xf>
    <xf numFmtId="49" fontId="9" fillId="0" borderId="17" xfId="0" applyNumberFormat="1" applyFont="1" applyBorder="1" applyAlignment="1">
      <alignment vertical="center" wrapText="1"/>
    </xf>
    <xf numFmtId="49" fontId="8" fillId="0" borderId="17" xfId="0" applyNumberFormat="1" applyFont="1" applyBorder="1" applyAlignment="1">
      <alignment vertical="center" wrapText="1"/>
    </xf>
    <xf numFmtId="0" fontId="8" fillId="0" borderId="17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3" fontId="14" fillId="0" borderId="18" xfId="0" applyNumberFormat="1" applyFont="1" applyBorder="1" applyAlignment="1">
      <alignment horizontal="center" vertical="center"/>
    </xf>
    <xf numFmtId="3" fontId="7" fillId="0" borderId="17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8" fillId="0" borderId="17" xfId="0" applyFont="1" applyBorder="1" applyAlignment="1">
      <alignment vertical="center" wrapText="1"/>
    </xf>
    <xf numFmtId="4" fontId="3" fillId="0" borderId="17" xfId="0" applyNumberFormat="1" applyFont="1" applyBorder="1" applyAlignment="1">
      <alignment horizontal="center" vertical="center"/>
    </xf>
    <xf numFmtId="0" fontId="10" fillId="0" borderId="17" xfId="0" applyFont="1" applyBorder="1" applyAlignment="1">
      <alignment/>
    </xf>
    <xf numFmtId="0" fontId="0" fillId="0" borderId="17" xfId="0" applyBorder="1" applyAlignment="1">
      <alignment/>
    </xf>
    <xf numFmtId="0" fontId="3" fillId="0" borderId="17" xfId="53" applyFont="1" applyBorder="1" applyAlignment="1">
      <alignment horizontal="center" vertical="center"/>
      <protection/>
    </xf>
    <xf numFmtId="0" fontId="8" fillId="0" borderId="17" xfId="0" applyFont="1" applyBorder="1" applyAlignment="1">
      <alignment/>
    </xf>
    <xf numFmtId="0" fontId="3" fillId="0" borderId="19" xfId="53" applyFont="1" applyBorder="1" applyAlignment="1">
      <alignment horizontal="center" vertical="top" wrapText="1"/>
      <protection/>
    </xf>
    <xf numFmtId="0" fontId="3" fillId="0" borderId="19" xfId="0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53" applyFont="1" applyBorder="1" applyAlignment="1">
      <alignment horizontal="center"/>
      <protection/>
    </xf>
    <xf numFmtId="0" fontId="3" fillId="0" borderId="21" xfId="0" applyFont="1" applyBorder="1" applyAlignment="1">
      <alignment horizontal="center"/>
    </xf>
    <xf numFmtId="49" fontId="3" fillId="0" borderId="21" xfId="0" applyNumberFormat="1" applyFont="1" applyBorder="1" applyAlignment="1">
      <alignment horizontal="center"/>
    </xf>
    <xf numFmtId="0" fontId="3" fillId="0" borderId="22" xfId="0" applyFont="1" applyBorder="1" applyAlignment="1">
      <alignment horizontal="center" vertical="center"/>
    </xf>
    <xf numFmtId="3" fontId="3" fillId="0" borderId="23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3" fontId="5" fillId="0" borderId="18" xfId="0" applyNumberFormat="1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3" fontId="7" fillId="0" borderId="18" xfId="0" applyNumberFormat="1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4" fontId="8" fillId="0" borderId="18" xfId="0" applyNumberFormat="1" applyFont="1" applyBorder="1" applyAlignment="1">
      <alignment horizontal="center" vertical="center"/>
    </xf>
    <xf numFmtId="0" fontId="10" fillId="0" borderId="24" xfId="0" applyFont="1" applyBorder="1" applyAlignment="1">
      <alignment/>
    </xf>
    <xf numFmtId="0" fontId="0" fillId="0" borderId="24" xfId="0" applyBorder="1" applyAlignment="1">
      <alignment/>
    </xf>
    <xf numFmtId="0" fontId="0" fillId="0" borderId="18" xfId="0" applyBorder="1" applyAlignment="1">
      <alignment/>
    </xf>
    <xf numFmtId="49" fontId="3" fillId="0" borderId="0" xfId="0" applyNumberFormat="1" applyFont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3" fontId="3" fillId="0" borderId="26" xfId="0" applyNumberFormat="1" applyFont="1" applyBorder="1" applyAlignment="1">
      <alignment horizontal="center" vertical="center"/>
    </xf>
    <xf numFmtId="49" fontId="12" fillId="0" borderId="17" xfId="0" applyNumberFormat="1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3" fontId="12" fillId="0" borderId="17" xfId="0" applyNumberFormat="1" applyFont="1" applyBorder="1" applyAlignment="1">
      <alignment horizontal="center" vertical="center"/>
    </xf>
    <xf numFmtId="4" fontId="7" fillId="0" borderId="17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top" wrapText="1"/>
    </xf>
    <xf numFmtId="49" fontId="3" fillId="0" borderId="17" xfId="0" applyNumberFormat="1" applyFont="1" applyBorder="1" applyAlignment="1">
      <alignment vertical="center" wrapText="1"/>
    </xf>
    <xf numFmtId="3" fontId="8" fillId="0" borderId="17" xfId="0" applyNumberFormat="1" applyFont="1" applyBorder="1" applyAlignment="1">
      <alignment horizontal="center" vertical="center"/>
    </xf>
    <xf numFmtId="0" fontId="3" fillId="0" borderId="17" xfId="52" applyFont="1" applyBorder="1" applyAlignment="1">
      <alignment horizontal="center" vertical="center" wrapText="1"/>
      <protection/>
    </xf>
    <xf numFmtId="0" fontId="3" fillId="0" borderId="27" xfId="53" applyFont="1" applyBorder="1" applyAlignment="1">
      <alignment horizontal="center" vertical="top" wrapText="1"/>
      <protection/>
    </xf>
    <xf numFmtId="4" fontId="3" fillId="0" borderId="27" xfId="0" applyNumberFormat="1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/>
    </xf>
    <xf numFmtId="0" fontId="3" fillId="0" borderId="29" xfId="53" applyFont="1" applyBorder="1" applyAlignment="1">
      <alignment horizontal="center"/>
      <protection/>
    </xf>
    <xf numFmtId="49" fontId="3" fillId="0" borderId="30" xfId="0" applyNumberFormat="1" applyFont="1" applyBorder="1" applyAlignment="1">
      <alignment horizontal="center"/>
    </xf>
    <xf numFmtId="4" fontId="3" fillId="0" borderId="29" xfId="0" applyNumberFormat="1" applyFont="1" applyBorder="1" applyAlignment="1">
      <alignment horizontal="center"/>
    </xf>
    <xf numFmtId="4" fontId="3" fillId="0" borderId="31" xfId="0" applyNumberFormat="1" applyFont="1" applyBorder="1" applyAlignment="1">
      <alignment horizontal="center"/>
    </xf>
    <xf numFmtId="0" fontId="3" fillId="0" borderId="32" xfId="0" applyFont="1" applyBorder="1" applyAlignment="1">
      <alignment horizontal="center" vertical="center"/>
    </xf>
    <xf numFmtId="4" fontId="3" fillId="0" borderId="23" xfId="0" applyNumberFormat="1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3" fontId="12" fillId="0" borderId="18" xfId="0" applyNumberFormat="1" applyFont="1" applyBorder="1" applyAlignment="1">
      <alignment horizontal="center" vertical="center"/>
    </xf>
    <xf numFmtId="4" fontId="7" fillId="0" borderId="18" xfId="0" applyNumberFormat="1" applyFont="1" applyBorder="1" applyAlignment="1">
      <alignment horizontal="center" vertical="center"/>
    </xf>
    <xf numFmtId="4" fontId="3" fillId="0" borderId="18" xfId="0" applyNumberFormat="1" applyFont="1" applyBorder="1" applyAlignment="1">
      <alignment horizontal="center" vertical="center"/>
    </xf>
    <xf numFmtId="4" fontId="3" fillId="0" borderId="18" xfId="52" applyNumberFormat="1" applyFont="1" applyBorder="1" applyAlignment="1">
      <alignment horizontal="center" vertical="center" wrapText="1"/>
      <protection/>
    </xf>
    <xf numFmtId="3" fontId="6" fillId="35" borderId="13" xfId="0" applyNumberFormat="1" applyFont="1" applyFill="1" applyBorder="1" applyAlignment="1">
      <alignment horizontal="center" vertical="center"/>
    </xf>
    <xf numFmtId="3" fontId="6" fillId="35" borderId="15" xfId="0" applyNumberFormat="1" applyFont="1" applyFill="1" applyBorder="1" applyAlignment="1">
      <alignment horizontal="center" vertical="center"/>
    </xf>
    <xf numFmtId="49" fontId="9" fillId="0" borderId="17" xfId="0" applyNumberFormat="1" applyFont="1" applyBorder="1" applyAlignment="1">
      <alignment vertical="center" wrapText="1"/>
    </xf>
    <xf numFmtId="49" fontId="8" fillId="0" borderId="33" xfId="0" applyNumberFormat="1" applyFont="1" applyBorder="1" applyAlignment="1">
      <alignment horizontal="center" vertical="center"/>
    </xf>
    <xf numFmtId="49" fontId="8" fillId="0" borderId="17" xfId="0" applyNumberFormat="1" applyFont="1" applyBorder="1" applyAlignment="1">
      <alignment vertical="center" wrapText="1"/>
    </xf>
    <xf numFmtId="0" fontId="3" fillId="36" borderId="17" xfId="0" applyFont="1" applyFill="1" applyBorder="1" applyAlignment="1">
      <alignment horizontal="center" vertical="center"/>
    </xf>
    <xf numFmtId="0" fontId="7" fillId="36" borderId="24" xfId="0" applyFont="1" applyFill="1" applyBorder="1" applyAlignment="1">
      <alignment horizontal="center" vertical="center"/>
    </xf>
    <xf numFmtId="49" fontId="3" fillId="36" borderId="17" xfId="0" applyNumberFormat="1" applyFont="1" applyFill="1" applyBorder="1" applyAlignment="1">
      <alignment vertical="center" wrapText="1"/>
    </xf>
    <xf numFmtId="0" fontId="7" fillId="36" borderId="17" xfId="0" applyFont="1" applyFill="1" applyBorder="1" applyAlignment="1">
      <alignment horizontal="center" vertical="center"/>
    </xf>
    <xf numFmtId="3" fontId="7" fillId="36" borderId="18" xfId="0" applyNumberFormat="1" applyFont="1" applyFill="1" applyBorder="1" applyAlignment="1">
      <alignment horizontal="center" vertical="center"/>
    </xf>
    <xf numFmtId="0" fontId="4" fillId="37" borderId="13" xfId="0" applyFont="1" applyFill="1" applyBorder="1" applyAlignment="1">
      <alignment horizontal="center" vertical="center"/>
    </xf>
    <xf numFmtId="0" fontId="4" fillId="37" borderId="15" xfId="0" applyFont="1" applyFill="1" applyBorder="1" applyAlignment="1">
      <alignment horizontal="center" vertical="center"/>
    </xf>
    <xf numFmtId="4" fontId="7" fillId="36" borderId="17" xfId="0" applyNumberFormat="1" applyFont="1" applyFill="1" applyBorder="1" applyAlignment="1">
      <alignment horizontal="center" vertical="center"/>
    </xf>
    <xf numFmtId="3" fontId="7" fillId="36" borderId="17" xfId="0" applyNumberFormat="1" applyFont="1" applyFill="1" applyBorder="1" applyAlignment="1">
      <alignment horizontal="center" vertical="center"/>
    </xf>
    <xf numFmtId="4" fontId="7" fillId="36" borderId="18" xfId="0" applyNumberFormat="1" applyFont="1" applyFill="1" applyBorder="1" applyAlignment="1">
      <alignment horizontal="center" vertical="center"/>
    </xf>
    <xf numFmtId="49" fontId="3" fillId="38" borderId="17" xfId="0" applyNumberFormat="1" applyFont="1" applyFill="1" applyBorder="1" applyAlignment="1">
      <alignment vertical="center" wrapText="1"/>
    </xf>
    <xf numFmtId="4" fontId="14" fillId="39" borderId="17" xfId="0" applyNumberFormat="1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19" xfId="0" applyBorder="1" applyAlignment="1">
      <alignment/>
    </xf>
    <xf numFmtId="0" fontId="8" fillId="0" borderId="17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18" xfId="0" applyFont="1" applyBorder="1" applyAlignment="1">
      <alignment/>
    </xf>
    <xf numFmtId="0" fontId="14" fillId="0" borderId="17" xfId="0" applyFont="1" applyBorder="1" applyAlignment="1">
      <alignment horizontal="center" vertical="center"/>
    </xf>
    <xf numFmtId="0" fontId="8" fillId="0" borderId="34" xfId="0" applyFont="1" applyBorder="1" applyAlignment="1">
      <alignment/>
    </xf>
    <xf numFmtId="0" fontId="8" fillId="0" borderId="35" xfId="0" applyFont="1" applyBorder="1" applyAlignment="1">
      <alignment/>
    </xf>
    <xf numFmtId="0" fontId="8" fillId="0" borderId="36" xfId="0" applyFont="1" applyBorder="1" applyAlignment="1">
      <alignment/>
    </xf>
    <xf numFmtId="0" fontId="8" fillId="0" borderId="37" xfId="0" applyFont="1" applyBorder="1" applyAlignment="1">
      <alignment/>
    </xf>
    <xf numFmtId="0" fontId="8" fillId="0" borderId="38" xfId="0" applyFont="1" applyBorder="1" applyAlignment="1">
      <alignment/>
    </xf>
    <xf numFmtId="0" fontId="8" fillId="0" borderId="39" xfId="0" applyFont="1" applyBorder="1" applyAlignment="1">
      <alignment/>
    </xf>
    <xf numFmtId="4" fontId="8" fillId="0" borderId="18" xfId="52" applyNumberFormat="1" applyFont="1" applyBorder="1" applyAlignment="1">
      <alignment horizontal="center" vertical="center" wrapText="1"/>
      <protection/>
    </xf>
    <xf numFmtId="0" fontId="3" fillId="0" borderId="40" xfId="52" applyFont="1" applyBorder="1" applyAlignment="1">
      <alignment horizontal="center" vertical="center" wrapText="1"/>
      <protection/>
    </xf>
    <xf numFmtId="4" fontId="3" fillId="0" borderId="41" xfId="52" applyNumberFormat="1" applyFont="1" applyBorder="1" applyAlignment="1">
      <alignment horizontal="center" vertical="center" wrapText="1"/>
      <protection/>
    </xf>
    <xf numFmtId="3" fontId="6" fillId="40" borderId="13" xfId="0" applyNumberFormat="1" applyFont="1" applyFill="1" applyBorder="1" applyAlignment="1">
      <alignment horizontal="center" vertical="center"/>
    </xf>
    <xf numFmtId="3" fontId="6" fillId="40" borderId="15" xfId="0" applyNumberFormat="1" applyFont="1" applyFill="1" applyBorder="1" applyAlignment="1">
      <alignment horizontal="center" vertical="center"/>
    </xf>
    <xf numFmtId="3" fontId="8" fillId="41" borderId="18" xfId="0" applyNumberFormat="1" applyFont="1" applyFill="1" applyBorder="1" applyAlignment="1">
      <alignment horizontal="center" vertical="center"/>
    </xf>
    <xf numFmtId="0" fontId="14" fillId="39" borderId="24" xfId="0" applyFont="1" applyFill="1" applyBorder="1" applyAlignment="1">
      <alignment horizontal="center" vertical="center"/>
    </xf>
    <xf numFmtId="0" fontId="3" fillId="39" borderId="17" xfId="0" applyFont="1" applyFill="1" applyBorder="1" applyAlignment="1">
      <alignment horizontal="center" vertical="center"/>
    </xf>
    <xf numFmtId="49" fontId="3" fillId="39" borderId="17" xfId="0" applyNumberFormat="1" applyFont="1" applyFill="1" applyBorder="1" applyAlignment="1">
      <alignment vertical="center" wrapText="1"/>
    </xf>
    <xf numFmtId="3" fontId="14" fillId="37" borderId="18" xfId="0" applyNumberFormat="1" applyFont="1" applyFill="1" applyBorder="1" applyAlignment="1">
      <alignment horizontal="center" vertical="center"/>
    </xf>
    <xf numFmtId="4" fontId="14" fillId="0" borderId="17" xfId="0" applyNumberFormat="1" applyFont="1" applyBorder="1" applyAlignment="1">
      <alignment horizontal="center" vertical="center"/>
    </xf>
    <xf numFmtId="0" fontId="8" fillId="41" borderId="17" xfId="0" applyFont="1" applyFill="1" applyBorder="1" applyAlignment="1">
      <alignment/>
    </xf>
    <xf numFmtId="0" fontId="3" fillId="36" borderId="15" xfId="0" applyFont="1" applyFill="1" applyBorder="1" applyAlignment="1">
      <alignment horizontal="center" vertical="center"/>
    </xf>
    <xf numFmtId="49" fontId="3" fillId="36" borderId="15" xfId="0" applyNumberFormat="1" applyFont="1" applyFill="1" applyBorder="1" applyAlignment="1">
      <alignment vertical="center" wrapText="1"/>
    </xf>
    <xf numFmtId="0" fontId="7" fillId="36" borderId="15" xfId="0" applyFont="1" applyFill="1" applyBorder="1" applyAlignment="1">
      <alignment horizontal="center" vertical="center"/>
    </xf>
    <xf numFmtId="3" fontId="7" fillId="36" borderId="42" xfId="0" applyNumberFormat="1" applyFont="1" applyFill="1" applyBorder="1" applyAlignment="1">
      <alignment horizontal="center" vertical="center"/>
    </xf>
    <xf numFmtId="3" fontId="7" fillId="0" borderId="15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49" fontId="9" fillId="0" borderId="15" xfId="0" applyNumberFormat="1" applyFont="1" applyBorder="1" applyAlignment="1">
      <alignment vertical="center" wrapText="1"/>
    </xf>
    <xf numFmtId="0" fontId="8" fillId="0" borderId="43" xfId="0" applyFont="1" applyBorder="1" applyAlignment="1">
      <alignment horizontal="center" vertical="center"/>
    </xf>
    <xf numFmtId="49" fontId="8" fillId="0" borderId="15" xfId="0" applyNumberFormat="1" applyFont="1" applyBorder="1" applyAlignment="1">
      <alignment vertical="center" wrapText="1"/>
    </xf>
    <xf numFmtId="0" fontId="7" fillId="0" borderId="22" xfId="0" applyFont="1" applyBorder="1" applyAlignment="1">
      <alignment horizontal="center" vertical="center"/>
    </xf>
    <xf numFmtId="3" fontId="7" fillId="0" borderId="19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vertical="center" wrapText="1"/>
    </xf>
    <xf numFmtId="0" fontId="7" fillId="0" borderId="19" xfId="0" applyFont="1" applyBorder="1" applyAlignment="1">
      <alignment horizontal="center" vertical="center"/>
    </xf>
    <xf numFmtId="0" fontId="7" fillId="42" borderId="43" xfId="0" applyFont="1" applyFill="1" applyBorder="1" applyAlignment="1">
      <alignment horizontal="center" vertical="center"/>
    </xf>
    <xf numFmtId="0" fontId="3" fillId="42" borderId="15" xfId="53" applyFont="1" applyFill="1" applyBorder="1" applyAlignment="1">
      <alignment horizontal="center" vertical="center"/>
      <protection/>
    </xf>
    <xf numFmtId="0" fontId="7" fillId="42" borderId="15" xfId="0" applyFont="1" applyFill="1" applyBorder="1" applyAlignment="1">
      <alignment horizontal="center" vertical="center"/>
    </xf>
    <xf numFmtId="49" fontId="3" fillId="42" borderId="15" xfId="0" applyNumberFormat="1" applyFont="1" applyFill="1" applyBorder="1" applyAlignment="1">
      <alignment vertical="center" wrapText="1"/>
    </xf>
    <xf numFmtId="3" fontId="7" fillId="42" borderId="42" xfId="0" applyNumberFormat="1" applyFont="1" applyFill="1" applyBorder="1" applyAlignment="1">
      <alignment horizontal="center" vertical="center"/>
    </xf>
    <xf numFmtId="1" fontId="8" fillId="0" borderId="24" xfId="0" applyNumberFormat="1" applyFont="1" applyBorder="1" applyAlignment="1">
      <alignment horizontal="center" vertical="center"/>
    </xf>
    <xf numFmtId="1" fontId="8" fillId="0" borderId="24" xfId="0" applyNumberFormat="1" applyFont="1" applyBorder="1" applyAlignment="1">
      <alignment horizontal="center" vertical="center"/>
    </xf>
    <xf numFmtId="0" fontId="3" fillId="37" borderId="17" xfId="0" applyFont="1" applyFill="1" applyBorder="1" applyAlignment="1">
      <alignment horizontal="center" vertical="center"/>
    </xf>
    <xf numFmtId="49" fontId="3" fillId="37" borderId="17" xfId="0" applyNumberFormat="1" applyFont="1" applyFill="1" applyBorder="1" applyAlignment="1">
      <alignment vertical="center" wrapText="1"/>
    </xf>
    <xf numFmtId="3" fontId="7" fillId="0" borderId="43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8" fillId="0" borderId="44" xfId="0" applyFont="1" applyBorder="1" applyAlignment="1">
      <alignment horizontal="center" vertical="center"/>
    </xf>
    <xf numFmtId="0" fontId="9" fillId="0" borderId="17" xfId="0" applyFont="1" applyBorder="1" applyAlignment="1">
      <alignment vertical="center" wrapText="1"/>
    </xf>
    <xf numFmtId="0" fontId="7" fillId="36" borderId="43" xfId="0" applyFont="1" applyFill="1" applyBorder="1" applyAlignment="1">
      <alignment horizontal="center" vertical="center"/>
    </xf>
    <xf numFmtId="0" fontId="0" fillId="37" borderId="0" xfId="0" applyFill="1" applyAlignment="1">
      <alignment/>
    </xf>
    <xf numFmtId="0" fontId="0" fillId="37" borderId="0" xfId="0" applyFill="1" applyAlignment="1">
      <alignment/>
    </xf>
    <xf numFmtId="0" fontId="7" fillId="42" borderId="45" xfId="0" applyFont="1" applyFill="1" applyBorder="1" applyAlignment="1">
      <alignment horizontal="center" vertical="center"/>
    </xf>
    <xf numFmtId="3" fontId="7" fillId="42" borderId="17" xfId="0" applyNumberFormat="1" applyFont="1" applyFill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1" fontId="8" fillId="0" borderId="47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top" wrapText="1"/>
    </xf>
    <xf numFmtId="1" fontId="8" fillId="0" borderId="47" xfId="0" applyNumberFormat="1" applyFont="1" applyBorder="1" applyAlignment="1">
      <alignment horizontal="center" vertical="center"/>
    </xf>
    <xf numFmtId="3" fontId="7" fillId="0" borderId="26" xfId="0" applyNumberFormat="1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49" fontId="9" fillId="0" borderId="17" xfId="0" applyNumberFormat="1" applyFont="1" applyBorder="1" applyAlignment="1">
      <alignment vertical="center" wrapText="1"/>
    </xf>
    <xf numFmtId="0" fontId="18" fillId="0" borderId="49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3" fontId="14" fillId="0" borderId="17" xfId="0" applyNumberFormat="1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left" vertical="center" wrapText="1" indent="1"/>
    </xf>
    <xf numFmtId="0" fontId="8" fillId="0" borderId="46" xfId="0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left" vertical="center" wrapText="1" indent="1"/>
    </xf>
    <xf numFmtId="0" fontId="8" fillId="0" borderId="15" xfId="0" applyFont="1" applyBorder="1" applyAlignment="1">
      <alignment vertical="center" wrapText="1"/>
    </xf>
    <xf numFmtId="2" fontId="8" fillId="0" borderId="50" xfId="0" applyNumberFormat="1" applyFont="1" applyBorder="1" applyAlignment="1">
      <alignment vertical="center" wrapText="1"/>
    </xf>
    <xf numFmtId="49" fontId="8" fillId="0" borderId="15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left" vertical="center" wrapText="1"/>
    </xf>
    <xf numFmtId="3" fontId="8" fillId="0" borderId="18" xfId="0" applyNumberFormat="1" applyFont="1" applyFill="1" applyBorder="1" applyAlignment="1">
      <alignment horizontal="center" vertical="center"/>
    </xf>
    <xf numFmtId="3" fontId="7" fillId="0" borderId="18" xfId="0" applyNumberFormat="1" applyFont="1" applyFill="1" applyBorder="1" applyAlignment="1">
      <alignment horizontal="center" vertical="center"/>
    </xf>
    <xf numFmtId="0" fontId="0" fillId="0" borderId="18" xfId="0" applyFill="1" applyBorder="1" applyAlignment="1">
      <alignment/>
    </xf>
    <xf numFmtId="3" fontId="14" fillId="0" borderId="42" xfId="0" applyNumberFormat="1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/>
    </xf>
    <xf numFmtId="3" fontId="14" fillId="0" borderId="18" xfId="0" applyNumberFormat="1" applyFont="1" applyFill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3" fontId="7" fillId="0" borderId="42" xfId="0" applyNumberFormat="1" applyFont="1" applyBorder="1" applyAlignment="1">
      <alignment horizontal="center" vertical="center"/>
    </xf>
    <xf numFmtId="1" fontId="8" fillId="0" borderId="43" xfId="0" applyNumberFormat="1" applyFont="1" applyBorder="1" applyAlignment="1">
      <alignment horizontal="center" vertical="center"/>
    </xf>
    <xf numFmtId="4" fontId="8" fillId="0" borderId="15" xfId="0" applyNumberFormat="1" applyFont="1" applyBorder="1" applyAlignment="1">
      <alignment horizontal="center" vertical="center"/>
    </xf>
    <xf numFmtId="0" fontId="7" fillId="36" borderId="51" xfId="0" applyFont="1" applyFill="1" applyBorder="1" applyAlignment="1">
      <alignment horizontal="center" vertical="center"/>
    </xf>
    <xf numFmtId="0" fontId="7" fillId="36" borderId="52" xfId="0" applyFont="1" applyFill="1" applyBorder="1" applyAlignment="1">
      <alignment horizontal="center" vertical="center"/>
    </xf>
    <xf numFmtId="0" fontId="3" fillId="36" borderId="52" xfId="0" applyFont="1" applyFill="1" applyBorder="1" applyAlignment="1">
      <alignment horizontal="center" vertical="center"/>
    </xf>
    <xf numFmtId="49" fontId="3" fillId="36" borderId="52" xfId="0" applyNumberFormat="1" applyFont="1" applyFill="1" applyBorder="1" applyAlignment="1">
      <alignment vertical="center" wrapText="1"/>
    </xf>
    <xf numFmtId="3" fontId="7" fillId="36" borderId="49" xfId="0" applyNumberFormat="1" applyFont="1" applyFill="1" applyBorder="1" applyAlignment="1">
      <alignment horizontal="center" vertical="center"/>
    </xf>
    <xf numFmtId="0" fontId="8" fillId="0" borderId="53" xfId="0" applyFont="1" applyBorder="1" applyAlignment="1">
      <alignment vertical="center" wrapText="1"/>
    </xf>
    <xf numFmtId="2" fontId="8" fillId="0" borderId="54" xfId="0" applyNumberFormat="1" applyFont="1" applyBorder="1" applyAlignment="1">
      <alignment horizontal="center" vertical="center"/>
    </xf>
    <xf numFmtId="166" fontId="8" fillId="0" borderId="17" xfId="0" applyNumberFormat="1" applyFont="1" applyBorder="1" applyAlignment="1">
      <alignment horizontal="center" vertical="center"/>
    </xf>
    <xf numFmtId="2" fontId="8" fillId="0" borderId="15" xfId="0" applyNumberFormat="1" applyFont="1" applyBorder="1" applyAlignment="1">
      <alignment vertical="center" wrapText="1"/>
    </xf>
    <xf numFmtId="0" fontId="10" fillId="0" borderId="15" xfId="0" applyFont="1" applyBorder="1" applyAlignment="1">
      <alignment/>
    </xf>
    <xf numFmtId="3" fontId="8" fillId="0" borderId="42" xfId="0" applyNumberFormat="1" applyFont="1" applyFill="1" applyBorder="1" applyAlignment="1">
      <alignment horizontal="center" vertical="center"/>
    </xf>
    <xf numFmtId="4" fontId="6" fillId="0" borderId="0" xfId="52" applyNumberFormat="1" applyFont="1" applyAlignment="1">
      <alignment vertical="center" wrapText="1"/>
      <protection/>
    </xf>
    <xf numFmtId="0" fontId="55" fillId="0" borderId="0" xfId="52" applyFont="1" applyAlignment="1">
      <alignment vertical="center" wrapText="1"/>
      <protection/>
    </xf>
    <xf numFmtId="4" fontId="8" fillId="0" borderId="17" xfId="0" applyNumberFormat="1" applyFont="1" applyFill="1" applyBorder="1" applyAlignment="1">
      <alignment horizontal="center" vertical="center"/>
    </xf>
    <xf numFmtId="2" fontId="8" fillId="0" borderId="17" xfId="0" applyNumberFormat="1" applyFont="1" applyFill="1" applyBorder="1" applyAlignment="1">
      <alignment horizontal="center" vertical="center"/>
    </xf>
    <xf numFmtId="4" fontId="8" fillId="0" borderId="15" xfId="0" applyNumberFormat="1" applyFont="1" applyFill="1" applyBorder="1" applyAlignment="1">
      <alignment horizontal="center" vertical="center"/>
    </xf>
    <xf numFmtId="3" fontId="7" fillId="0" borderId="42" xfId="0" applyNumberFormat="1" applyFont="1" applyFill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3" fontId="7" fillId="0" borderId="56" xfId="0" applyNumberFormat="1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49" fontId="9" fillId="0" borderId="56" xfId="0" applyNumberFormat="1" applyFont="1" applyBorder="1" applyAlignment="1">
      <alignment vertical="center" wrapText="1"/>
    </xf>
    <xf numFmtId="0" fontId="7" fillId="0" borderId="56" xfId="0" applyFont="1" applyBorder="1" applyAlignment="1">
      <alignment horizontal="center" vertical="center"/>
    </xf>
    <xf numFmtId="3" fontId="7" fillId="0" borderId="57" xfId="0" applyNumberFormat="1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56" fillId="0" borderId="18" xfId="0" applyFont="1" applyFill="1" applyBorder="1" applyAlignment="1">
      <alignment/>
    </xf>
    <xf numFmtId="1" fontId="8" fillId="0" borderId="58" xfId="0" applyNumberFormat="1" applyFont="1" applyBorder="1" applyAlignment="1">
      <alignment horizontal="center" vertical="center"/>
    </xf>
    <xf numFmtId="49" fontId="8" fillId="0" borderId="17" xfId="0" applyNumberFormat="1" applyFont="1" applyBorder="1" applyAlignment="1">
      <alignment vertical="center" wrapText="1"/>
    </xf>
    <xf numFmtId="0" fontId="8" fillId="0" borderId="17" xfId="0" applyFont="1" applyBorder="1" applyAlignment="1">
      <alignment horizontal="center" vertical="center"/>
    </xf>
    <xf numFmtId="0" fontId="8" fillId="0" borderId="17" xfId="0" applyNumberFormat="1" applyFont="1" applyBorder="1" applyAlignment="1">
      <alignment horizontal="center" vertical="center"/>
    </xf>
    <xf numFmtId="0" fontId="0" fillId="41" borderId="0" xfId="0" applyFill="1" applyAlignment="1">
      <alignment/>
    </xf>
    <xf numFmtId="3" fontId="8" fillId="0" borderId="42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3" fontId="8" fillId="0" borderId="18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/>
    </xf>
    <xf numFmtId="3" fontId="6" fillId="0" borderId="13" xfId="0" applyNumberFormat="1" applyFont="1" applyFill="1" applyBorder="1" applyAlignment="1">
      <alignment horizontal="center" vertical="center"/>
    </xf>
    <xf numFmtId="3" fontId="6" fillId="0" borderId="15" xfId="0" applyNumberFormat="1" applyFont="1" applyFill="1" applyBorder="1" applyAlignment="1">
      <alignment horizontal="center" vertical="center"/>
    </xf>
    <xf numFmtId="1" fontId="8" fillId="0" borderId="46" xfId="0" applyNumberFormat="1" applyFont="1" applyBorder="1" applyAlignment="1">
      <alignment horizontal="center" vertical="center"/>
    </xf>
    <xf numFmtId="0" fontId="8" fillId="0" borderId="24" xfId="0" applyNumberFormat="1" applyFont="1" applyFill="1" applyBorder="1" applyAlignment="1">
      <alignment horizontal="center" vertical="center"/>
    </xf>
    <xf numFmtId="49" fontId="8" fillId="0" borderId="17" xfId="0" applyNumberFormat="1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7" xfId="0" applyNumberFormat="1" applyFont="1" applyFill="1" applyBorder="1" applyAlignment="1">
      <alignment vertical="center" wrapText="1"/>
    </xf>
    <xf numFmtId="4" fontId="7" fillId="0" borderId="15" xfId="0" applyNumberFormat="1" applyFont="1" applyBorder="1" applyAlignment="1">
      <alignment horizontal="center" vertical="center"/>
    </xf>
    <xf numFmtId="166" fontId="8" fillId="0" borderId="18" xfId="0" applyNumberFormat="1" applyFont="1" applyFill="1" applyBorder="1" applyAlignment="1">
      <alignment horizontal="center" vertical="center"/>
    </xf>
    <xf numFmtId="1" fontId="8" fillId="0" borderId="18" xfId="0" applyNumberFormat="1" applyFont="1" applyFill="1" applyBorder="1" applyAlignment="1">
      <alignment horizontal="center" vertical="center"/>
    </xf>
    <xf numFmtId="3" fontId="17" fillId="0" borderId="18" xfId="54" applyNumberFormat="1" applyFont="1" applyFill="1" applyBorder="1" applyAlignment="1">
      <alignment horizontal="center" vertical="center"/>
      <protection/>
    </xf>
    <xf numFmtId="3" fontId="8" fillId="0" borderId="15" xfId="0" applyNumberFormat="1" applyFont="1" applyFill="1" applyBorder="1" applyAlignment="1">
      <alignment horizontal="center" vertical="center"/>
    </xf>
    <xf numFmtId="3" fontId="8" fillId="0" borderId="18" xfId="0" applyNumberFormat="1" applyFont="1" applyFill="1" applyBorder="1" applyAlignment="1" quotePrefix="1">
      <alignment horizontal="center" vertical="center"/>
    </xf>
    <xf numFmtId="3" fontId="8" fillId="0" borderId="59" xfId="0" applyNumberFormat="1" applyFont="1" applyFill="1" applyBorder="1" applyAlignment="1">
      <alignment horizontal="center" vertical="center"/>
    </xf>
    <xf numFmtId="3" fontId="8" fillId="0" borderId="60" xfId="0" applyNumberFormat="1" applyFont="1" applyFill="1" applyBorder="1" applyAlignment="1">
      <alignment horizontal="center" vertical="center"/>
    </xf>
    <xf numFmtId="3" fontId="14" fillId="0" borderId="18" xfId="0" applyNumberFormat="1" applyFont="1" applyBorder="1" applyAlignment="1">
      <alignment horizontal="center" vertical="center"/>
    </xf>
    <xf numFmtId="49" fontId="9" fillId="0" borderId="15" xfId="0" applyNumberFormat="1" applyFont="1" applyBorder="1" applyAlignment="1">
      <alignment vertical="center" wrapText="1"/>
    </xf>
    <xf numFmtId="0" fontId="7" fillId="0" borderId="42" xfId="0" applyFont="1" applyBorder="1" applyAlignment="1">
      <alignment horizontal="center" vertical="center"/>
    </xf>
    <xf numFmtId="0" fontId="8" fillId="0" borderId="15" xfId="0" applyFont="1" applyBorder="1" applyAlignment="1">
      <alignment vertical="center" wrapText="1"/>
    </xf>
    <xf numFmtId="0" fontId="8" fillId="41" borderId="18" xfId="0" applyFont="1" applyFill="1" applyBorder="1" applyAlignment="1">
      <alignment/>
    </xf>
    <xf numFmtId="0" fontId="0" fillId="41" borderId="18" xfId="0" applyFill="1" applyBorder="1" applyAlignment="1">
      <alignment/>
    </xf>
    <xf numFmtId="0" fontId="0" fillId="41" borderId="61" xfId="0" applyFill="1" applyBorder="1" applyAlignment="1">
      <alignment/>
    </xf>
    <xf numFmtId="1" fontId="8" fillId="0" borderId="62" xfId="0" applyNumberFormat="1" applyFont="1" applyBorder="1" applyAlignment="1">
      <alignment horizontal="center" vertical="center"/>
    </xf>
    <xf numFmtId="3" fontId="7" fillId="0" borderId="63" xfId="0" applyNumberFormat="1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49" fontId="8" fillId="0" borderId="63" xfId="0" applyNumberFormat="1" applyFont="1" applyBorder="1" applyAlignment="1">
      <alignment vertical="center" wrapText="1"/>
    </xf>
    <xf numFmtId="0" fontId="8" fillId="0" borderId="63" xfId="0" applyFont="1" applyBorder="1" applyAlignment="1">
      <alignment horizontal="center" vertical="center"/>
    </xf>
    <xf numFmtId="3" fontId="8" fillId="0" borderId="64" xfId="0" applyNumberFormat="1" applyFont="1" applyFill="1" applyBorder="1" applyAlignment="1">
      <alignment horizontal="center" vertical="center"/>
    </xf>
    <xf numFmtId="4" fontId="8" fillId="0" borderId="17" xfId="0" applyNumberFormat="1" applyFont="1" applyBorder="1" applyAlignment="1">
      <alignment horizontal="center" vertical="center" wrapText="1"/>
    </xf>
    <xf numFmtId="2" fontId="8" fillId="0" borderId="17" xfId="0" applyNumberFormat="1" applyFont="1" applyBorder="1" applyAlignment="1">
      <alignment horizontal="center" vertical="center"/>
    </xf>
    <xf numFmtId="4" fontId="8" fillId="0" borderId="17" xfId="0" applyNumberFormat="1" applyFont="1" applyBorder="1" applyAlignment="1">
      <alignment horizontal="center" vertical="center"/>
    </xf>
    <xf numFmtId="0" fontId="3" fillId="0" borderId="65" xfId="0" applyFont="1" applyBorder="1" applyAlignment="1">
      <alignment horizontal="center"/>
    </xf>
    <xf numFmtId="0" fontId="3" fillId="0" borderId="66" xfId="0" applyFont="1" applyBorder="1" applyAlignment="1">
      <alignment horizontal="center"/>
    </xf>
    <xf numFmtId="0" fontId="3" fillId="0" borderId="67" xfId="52" applyFont="1" applyBorder="1" applyAlignment="1">
      <alignment horizontal="center" vertical="center" wrapText="1"/>
      <protection/>
    </xf>
    <xf numFmtId="0" fontId="3" fillId="0" borderId="68" xfId="52" applyFont="1" applyBorder="1" applyAlignment="1">
      <alignment horizontal="center" vertical="center" wrapText="1"/>
      <protection/>
    </xf>
    <xf numFmtId="0" fontId="3" fillId="0" borderId="69" xfId="52" applyFont="1" applyBorder="1" applyAlignment="1">
      <alignment horizontal="center" vertical="center" wrapText="1"/>
      <protection/>
    </xf>
    <xf numFmtId="4" fontId="8" fillId="0" borderId="40" xfId="52" applyNumberFormat="1" applyFont="1" applyBorder="1" applyAlignment="1">
      <alignment horizontal="center" vertical="center" wrapText="1"/>
      <protection/>
    </xf>
    <xf numFmtId="0" fontId="3" fillId="0" borderId="70" xfId="0" applyFont="1" applyBorder="1" applyAlignment="1">
      <alignment horizontal="center"/>
    </xf>
    <xf numFmtId="0" fontId="8" fillId="43" borderId="71" xfId="0" applyFont="1" applyFill="1" applyBorder="1" applyAlignment="1">
      <alignment/>
    </xf>
    <xf numFmtId="0" fontId="8" fillId="43" borderId="72" xfId="0" applyFont="1" applyFill="1" applyBorder="1" applyAlignment="1">
      <alignment/>
    </xf>
    <xf numFmtId="0" fontId="8" fillId="43" borderId="73" xfId="0" applyFont="1" applyFill="1" applyBorder="1" applyAlignment="1">
      <alignment/>
    </xf>
    <xf numFmtId="0" fontId="3" fillId="0" borderId="47" xfId="52" applyFont="1" applyBorder="1" applyAlignment="1">
      <alignment horizontal="center" vertical="center" wrapText="1"/>
      <protection/>
    </xf>
    <xf numFmtId="0" fontId="3" fillId="0" borderId="53" xfId="52" applyFont="1" applyBorder="1" applyAlignment="1">
      <alignment horizontal="center" vertical="center" wrapText="1"/>
      <protection/>
    </xf>
    <xf numFmtId="0" fontId="3" fillId="0" borderId="33" xfId="52" applyFont="1" applyBorder="1" applyAlignment="1">
      <alignment horizontal="center" vertical="center" wrapText="1"/>
      <protection/>
    </xf>
    <xf numFmtId="4" fontId="8" fillId="0" borderId="17" xfId="52" applyNumberFormat="1" applyFont="1" applyBorder="1" applyAlignment="1">
      <alignment horizontal="center" vertical="center" wrapText="1"/>
      <protection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ne" xfId="51"/>
    <cellStyle name="Normalny_POL" xfId="52"/>
    <cellStyle name="Normalny_Przedmiar" xfId="53"/>
    <cellStyle name="Normalny_TER02" xfId="54"/>
    <cellStyle name="Obliczenia" xfId="55"/>
    <cellStyle name="Opis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25"/>
  <sheetViews>
    <sheetView view="pageLayout" zoomScaleSheetLayoutView="90" workbookViewId="0" topLeftCell="A1">
      <selection activeCell="I7" sqref="I7"/>
    </sheetView>
  </sheetViews>
  <sheetFormatPr defaultColWidth="9.00390625" defaultRowHeight="12.75"/>
  <cols>
    <col min="1" max="1" width="12.50390625" style="0" customWidth="1"/>
    <col min="2" max="2" width="22.375" style="0" customWidth="1"/>
    <col min="3" max="3" width="25.50390625" style="0" customWidth="1"/>
    <col min="4" max="4" width="67.125" style="0" customWidth="1"/>
    <col min="5" max="5" width="15.50390625" style="0" customWidth="1"/>
    <col min="6" max="6" width="17.50390625" style="0" customWidth="1"/>
    <col min="7" max="8" width="0" style="0" hidden="1" customWidth="1"/>
    <col min="9" max="255" width="9.125" style="0" customWidth="1"/>
  </cols>
  <sheetData>
    <row r="1" spans="1:256" s="3" customFormat="1" ht="15">
      <c r="A1" s="55" t="s">
        <v>0</v>
      </c>
      <c r="B1" s="56" t="s">
        <v>1</v>
      </c>
      <c r="C1" s="57" t="s">
        <v>2</v>
      </c>
      <c r="D1" s="58" t="s">
        <v>3</v>
      </c>
      <c r="E1" s="261" t="s">
        <v>4</v>
      </c>
      <c r="F1" s="262"/>
      <c r="G1" s="1" t="s">
        <v>5</v>
      </c>
      <c r="H1" s="2" t="s">
        <v>6</v>
      </c>
      <c r="IV1"/>
    </row>
    <row r="2" spans="1:8" ht="26.25">
      <c r="A2" s="59"/>
      <c r="B2" s="51" t="s">
        <v>7</v>
      </c>
      <c r="C2" s="52" t="s">
        <v>8</v>
      </c>
      <c r="D2" s="53" t="s">
        <v>9</v>
      </c>
      <c r="E2" s="54" t="s">
        <v>10</v>
      </c>
      <c r="F2" s="60" t="s">
        <v>11</v>
      </c>
      <c r="G2" s="4" t="s">
        <v>12</v>
      </c>
      <c r="H2" s="5" t="s">
        <v>12</v>
      </c>
    </row>
    <row r="3" spans="1:8" ht="19.5" customHeight="1">
      <c r="A3" s="61">
        <v>1</v>
      </c>
      <c r="B3" s="43" t="s">
        <v>13</v>
      </c>
      <c r="C3" s="44">
        <v>3</v>
      </c>
      <c r="D3" s="43" t="s">
        <v>14</v>
      </c>
      <c r="E3" s="44">
        <v>5</v>
      </c>
      <c r="F3" s="62">
        <v>6</v>
      </c>
      <c r="G3" s="6"/>
      <c r="H3" s="7"/>
    </row>
    <row r="4" spans="1:8" ht="37.5" customHeight="1">
      <c r="A4" s="149" t="s">
        <v>15</v>
      </c>
      <c r="B4" s="150" t="s">
        <v>16</v>
      </c>
      <c r="C4" s="151" t="s">
        <v>15</v>
      </c>
      <c r="D4" s="152" t="s">
        <v>48</v>
      </c>
      <c r="E4" s="151" t="s">
        <v>15</v>
      </c>
      <c r="F4" s="153" t="s">
        <v>15</v>
      </c>
      <c r="G4" s="6"/>
      <c r="H4" s="7"/>
    </row>
    <row r="5" spans="1:8" ht="37.5" customHeight="1">
      <c r="A5" s="101" t="s">
        <v>15</v>
      </c>
      <c r="B5" s="103" t="s">
        <v>15</v>
      </c>
      <c r="C5" s="100" t="s">
        <v>17</v>
      </c>
      <c r="D5" s="102" t="s">
        <v>18</v>
      </c>
      <c r="E5" s="103" t="s">
        <v>15</v>
      </c>
      <c r="F5" s="104" t="s">
        <v>15</v>
      </c>
      <c r="G5" s="8" t="s">
        <v>15</v>
      </c>
      <c r="H5" s="9" t="s">
        <v>15</v>
      </c>
    </row>
    <row r="6" spans="1:8" ht="37.5" customHeight="1">
      <c r="A6" s="63" t="s">
        <v>15</v>
      </c>
      <c r="B6" s="34" t="s">
        <v>15</v>
      </c>
      <c r="C6" s="38" t="s">
        <v>19</v>
      </c>
      <c r="D6" s="36" t="s">
        <v>20</v>
      </c>
      <c r="E6" s="34" t="s">
        <v>15</v>
      </c>
      <c r="F6" s="64" t="s">
        <v>15</v>
      </c>
      <c r="G6" s="6" t="s">
        <v>15</v>
      </c>
      <c r="H6" s="7" t="s">
        <v>15</v>
      </c>
    </row>
    <row r="7" spans="1:8" ht="37.5" customHeight="1">
      <c r="A7" s="65">
        <v>1</v>
      </c>
      <c r="B7" s="35"/>
      <c r="C7" s="38"/>
      <c r="D7" s="45" t="s">
        <v>164</v>
      </c>
      <c r="E7" s="38" t="s">
        <v>21</v>
      </c>
      <c r="F7" s="238">
        <f>ROUND(350/1000,3)</f>
        <v>0.35</v>
      </c>
      <c r="G7" s="10"/>
      <c r="H7" s="11"/>
    </row>
    <row r="8" spans="1:8" ht="12.75" customHeight="1" hidden="1">
      <c r="A8" s="63"/>
      <c r="B8" s="34"/>
      <c r="C8" s="38"/>
      <c r="D8" s="36"/>
      <c r="E8" s="34"/>
      <c r="F8" s="187"/>
      <c r="G8" s="10"/>
      <c r="H8" s="11"/>
    </row>
    <row r="9" spans="1:8" ht="15" hidden="1">
      <c r="A9" s="65"/>
      <c r="B9" s="35"/>
      <c r="C9" s="38"/>
      <c r="D9" s="45"/>
      <c r="E9" s="38"/>
      <c r="F9" s="186"/>
      <c r="G9" s="10"/>
      <c r="H9" s="11"/>
    </row>
    <row r="10" spans="1:8" ht="12.75" customHeight="1" hidden="1">
      <c r="A10" s="63"/>
      <c r="B10" s="34"/>
      <c r="C10" s="38"/>
      <c r="D10" s="36"/>
      <c r="E10" s="46"/>
      <c r="F10" s="187"/>
      <c r="G10" s="10"/>
      <c r="H10" s="11"/>
    </row>
    <row r="11" spans="1:8" ht="12.75" customHeight="1" hidden="1">
      <c r="A11" s="65"/>
      <c r="B11" s="35"/>
      <c r="C11" s="38"/>
      <c r="D11" s="45"/>
      <c r="E11" s="38"/>
      <c r="F11" s="186"/>
      <c r="G11" s="10"/>
      <c r="H11" s="11"/>
    </row>
    <row r="12" spans="1:8" ht="12.75" customHeight="1" hidden="1">
      <c r="A12" s="68"/>
      <c r="B12" s="48"/>
      <c r="C12" s="48"/>
      <c r="D12" s="48"/>
      <c r="E12" s="48"/>
      <c r="F12" s="220"/>
      <c r="G12" s="95"/>
      <c r="H12" s="96"/>
    </row>
    <row r="13" spans="1:8" ht="12.75" customHeight="1" hidden="1">
      <c r="A13" s="68"/>
      <c r="B13" s="48"/>
      <c r="C13" s="48"/>
      <c r="D13" s="48"/>
      <c r="E13" s="48"/>
      <c r="F13" s="220"/>
      <c r="G13" s="95"/>
      <c r="H13" s="96"/>
    </row>
    <row r="14" spans="1:8" ht="12.75" customHeight="1" hidden="1">
      <c r="A14" s="68"/>
      <c r="B14" s="48"/>
      <c r="C14" s="48"/>
      <c r="D14" s="48"/>
      <c r="E14" s="48"/>
      <c r="F14" s="220"/>
      <c r="G14" s="95"/>
      <c r="H14" s="96"/>
    </row>
    <row r="15" spans="1:8" ht="12.75" customHeight="1" hidden="1">
      <c r="A15" s="68"/>
      <c r="B15" s="48"/>
      <c r="C15" s="48"/>
      <c r="D15" s="48"/>
      <c r="E15" s="48"/>
      <c r="F15" s="220"/>
      <c r="G15" s="95"/>
      <c r="H15" s="96"/>
    </row>
    <row r="16" spans="1:8" ht="12.75" customHeight="1" hidden="1">
      <c r="A16" s="68"/>
      <c r="B16" s="48"/>
      <c r="C16" s="48"/>
      <c r="D16" s="48"/>
      <c r="E16" s="48"/>
      <c r="F16" s="220"/>
      <c r="G16" s="95"/>
      <c r="H16" s="96"/>
    </row>
    <row r="17" spans="1:8" ht="12.75" hidden="1">
      <c r="A17" s="68"/>
      <c r="B17" s="48"/>
      <c r="C17" s="48"/>
      <c r="D17" s="48"/>
      <c r="E17" s="48"/>
      <c r="F17" s="220"/>
      <c r="G17" s="95"/>
      <c r="H17" s="96"/>
    </row>
    <row r="18" spans="1:8" ht="12.75" hidden="1">
      <c r="A18" s="68"/>
      <c r="B18" s="48"/>
      <c r="C18" s="48"/>
      <c r="D18" s="48"/>
      <c r="E18" s="48"/>
      <c r="F18" s="188"/>
      <c r="G18" s="12"/>
      <c r="H18" s="13"/>
    </row>
    <row r="19" spans="1:8" ht="37.5" customHeight="1">
      <c r="A19" s="65">
        <f>A7+1</f>
        <v>2</v>
      </c>
      <c r="B19" s="35"/>
      <c r="C19" s="38"/>
      <c r="D19" s="45" t="s">
        <v>79</v>
      </c>
      <c r="E19" s="38" t="s">
        <v>80</v>
      </c>
      <c r="F19" s="186">
        <v>1</v>
      </c>
      <c r="G19" s="12"/>
      <c r="H19" s="13"/>
    </row>
    <row r="20" spans="1:8" ht="37.5" customHeight="1">
      <c r="A20" s="192" t="s">
        <v>15</v>
      </c>
      <c r="B20" s="42" t="s">
        <v>15</v>
      </c>
      <c r="C20" s="219" t="s">
        <v>104</v>
      </c>
      <c r="D20" s="36" t="s">
        <v>105</v>
      </c>
      <c r="E20" s="15" t="s">
        <v>15</v>
      </c>
      <c r="F20" s="193" t="s">
        <v>15</v>
      </c>
      <c r="G20" s="12"/>
      <c r="H20" s="13"/>
    </row>
    <row r="21" spans="1:8" ht="46.5">
      <c r="A21" s="233">
        <f>A19+1</f>
        <v>3</v>
      </c>
      <c r="B21" s="234"/>
      <c r="C21" s="235"/>
      <c r="D21" s="236" t="s">
        <v>201</v>
      </c>
      <c r="E21" s="235" t="s">
        <v>55</v>
      </c>
      <c r="F21" s="186">
        <v>2</v>
      </c>
      <c r="G21" s="230"/>
      <c r="H21" s="231"/>
    </row>
    <row r="22" spans="1:8" ht="46.5">
      <c r="A22" s="233">
        <f>A21+1</f>
        <v>4</v>
      </c>
      <c r="B22" s="35"/>
      <c r="C22" s="38"/>
      <c r="D22" s="182" t="s">
        <v>200</v>
      </c>
      <c r="E22" s="141" t="s">
        <v>24</v>
      </c>
      <c r="F22" s="206">
        <f>ROUND(100*2,0)</f>
        <v>200</v>
      </c>
      <c r="G22" s="12"/>
      <c r="H22" s="13"/>
    </row>
    <row r="23" spans="1:8" ht="37.5" customHeight="1">
      <c r="A23" s="177" t="s">
        <v>15</v>
      </c>
      <c r="B23" s="178" t="s">
        <v>15</v>
      </c>
      <c r="C23" s="141" t="s">
        <v>72</v>
      </c>
      <c r="D23" s="142" t="s">
        <v>73</v>
      </c>
      <c r="E23" s="178" t="s">
        <v>15</v>
      </c>
      <c r="F23" s="189" t="s">
        <v>15</v>
      </c>
      <c r="G23" s="12"/>
      <c r="H23" s="13"/>
    </row>
    <row r="24" spans="1:8" ht="62.25">
      <c r="A24" s="65">
        <f>A22+1</f>
        <v>5</v>
      </c>
      <c r="B24" s="47"/>
      <c r="C24" s="47"/>
      <c r="D24" s="37" t="s">
        <v>193</v>
      </c>
      <c r="E24" s="38" t="s">
        <v>24</v>
      </c>
      <c r="F24" s="239">
        <f>F97</f>
        <v>79</v>
      </c>
      <c r="G24" s="230"/>
      <c r="H24" s="231"/>
    </row>
    <row r="25" spans="1:8" ht="62.25">
      <c r="A25" s="143">
        <f aca="true" t="shared" si="0" ref="A25:A30">A24+1</f>
        <v>6</v>
      </c>
      <c r="B25" s="184"/>
      <c r="C25" s="141"/>
      <c r="D25" s="37" t="s">
        <v>149</v>
      </c>
      <c r="E25" s="38" t="s">
        <v>24</v>
      </c>
      <c r="F25" s="206">
        <v>38</v>
      </c>
      <c r="G25" s="230"/>
      <c r="H25" s="231"/>
    </row>
    <row r="26" spans="1:8" ht="62.25">
      <c r="A26" s="65">
        <f t="shared" si="0"/>
        <v>7</v>
      </c>
      <c r="B26" s="47"/>
      <c r="C26" s="47"/>
      <c r="D26" s="37" t="s">
        <v>192</v>
      </c>
      <c r="E26" s="38" t="s">
        <v>24</v>
      </c>
      <c r="F26" s="239">
        <f>F24</f>
        <v>79</v>
      </c>
      <c r="G26" s="230"/>
      <c r="H26" s="231"/>
    </row>
    <row r="27" spans="1:8" ht="78">
      <c r="A27" s="143">
        <f t="shared" si="0"/>
        <v>8</v>
      </c>
      <c r="B27" s="184"/>
      <c r="C27" s="141"/>
      <c r="D27" s="37" t="s">
        <v>148</v>
      </c>
      <c r="E27" s="38" t="s">
        <v>24</v>
      </c>
      <c r="F27" s="206">
        <v>38</v>
      </c>
      <c r="G27" s="230"/>
      <c r="H27" s="231"/>
    </row>
    <row r="28" spans="1:8" ht="62.25">
      <c r="A28" s="143">
        <f t="shared" si="0"/>
        <v>9</v>
      </c>
      <c r="B28" s="184"/>
      <c r="C28" s="141"/>
      <c r="D28" s="37" t="s">
        <v>114</v>
      </c>
      <c r="E28" s="38" t="s">
        <v>52</v>
      </c>
      <c r="F28" s="206">
        <v>8</v>
      </c>
      <c r="G28" s="230"/>
      <c r="H28" s="231"/>
    </row>
    <row r="29" spans="1:8" ht="62.25">
      <c r="A29" s="143">
        <f t="shared" si="0"/>
        <v>10</v>
      </c>
      <c r="B29" s="184"/>
      <c r="C29" s="141"/>
      <c r="D29" s="182" t="s">
        <v>175</v>
      </c>
      <c r="E29" s="141" t="s">
        <v>55</v>
      </c>
      <c r="F29" s="206">
        <v>5</v>
      </c>
      <c r="G29" s="230"/>
      <c r="H29" s="231"/>
    </row>
    <row r="30" spans="1:8" ht="46.5">
      <c r="A30" s="143">
        <f t="shared" si="0"/>
        <v>11</v>
      </c>
      <c r="B30" s="184"/>
      <c r="C30" s="141"/>
      <c r="D30" s="182" t="s">
        <v>176</v>
      </c>
      <c r="E30" s="141" t="s">
        <v>55</v>
      </c>
      <c r="F30" s="206">
        <v>5</v>
      </c>
      <c r="G30" s="230"/>
      <c r="H30" s="231"/>
    </row>
    <row r="31" spans="1:8" ht="39" customHeight="1">
      <c r="A31" s="167" t="s">
        <v>15</v>
      </c>
      <c r="B31" s="42" t="s">
        <v>15</v>
      </c>
      <c r="C31" s="38" t="s">
        <v>81</v>
      </c>
      <c r="D31" s="161" t="s">
        <v>82</v>
      </c>
      <c r="E31" s="34" t="s">
        <v>15</v>
      </c>
      <c r="F31" s="187" t="s">
        <v>15</v>
      </c>
      <c r="G31" s="12"/>
      <c r="H31" s="13"/>
    </row>
    <row r="32" spans="1:8" ht="37.5" customHeight="1">
      <c r="A32" s="143">
        <f>A30+1</f>
        <v>12</v>
      </c>
      <c r="B32" s="184"/>
      <c r="C32" s="141"/>
      <c r="D32" s="182" t="s">
        <v>163</v>
      </c>
      <c r="E32" s="141" t="s">
        <v>52</v>
      </c>
      <c r="F32" s="206">
        <f>49+37+110+67+88</f>
        <v>351</v>
      </c>
      <c r="G32" s="12"/>
      <c r="H32" s="13"/>
    </row>
    <row r="33" spans="1:8" ht="62.25">
      <c r="A33" s="143">
        <f>A32+1</f>
        <v>13</v>
      </c>
      <c r="B33" s="184"/>
      <c r="C33" s="141"/>
      <c r="D33" s="185" t="s">
        <v>162</v>
      </c>
      <c r="E33" s="141" t="s">
        <v>55</v>
      </c>
      <c r="F33" s="206">
        <v>6</v>
      </c>
      <c r="G33" s="12"/>
      <c r="H33" s="13"/>
    </row>
    <row r="34" spans="1:8" ht="46.5">
      <c r="A34" s="149" t="s">
        <v>15</v>
      </c>
      <c r="B34" s="150" t="s">
        <v>27</v>
      </c>
      <c r="C34" s="151" t="s">
        <v>15</v>
      </c>
      <c r="D34" s="152" t="s">
        <v>49</v>
      </c>
      <c r="E34" s="151" t="s">
        <v>15</v>
      </c>
      <c r="F34" s="153" t="s">
        <v>15</v>
      </c>
      <c r="G34" s="12"/>
      <c r="H34" s="13"/>
    </row>
    <row r="35" spans="1:8" ht="37.5" customHeight="1">
      <c r="A35" s="162" t="s">
        <v>15</v>
      </c>
      <c r="B35" s="138" t="s">
        <v>15</v>
      </c>
      <c r="C35" s="136" t="s">
        <v>94</v>
      </c>
      <c r="D35" s="137" t="s">
        <v>95</v>
      </c>
      <c r="E35" s="138" t="s">
        <v>15</v>
      </c>
      <c r="F35" s="139" t="s">
        <v>15</v>
      </c>
      <c r="G35" s="12"/>
      <c r="H35" s="13"/>
    </row>
    <row r="36" spans="1:8" ht="37.5" customHeight="1">
      <c r="A36" s="192" t="s">
        <v>15</v>
      </c>
      <c r="B36" s="140" t="s">
        <v>15</v>
      </c>
      <c r="C36" s="141" t="s">
        <v>96</v>
      </c>
      <c r="D36" s="142" t="s">
        <v>97</v>
      </c>
      <c r="E36" s="15" t="s">
        <v>15</v>
      </c>
      <c r="F36" s="193" t="s">
        <v>15</v>
      </c>
      <c r="G36" s="12"/>
      <c r="H36" s="13"/>
    </row>
    <row r="37" spans="1:8" ht="46.5">
      <c r="A37" s="154">
        <f>A33+1</f>
        <v>14</v>
      </c>
      <c r="B37" s="98"/>
      <c r="C37" s="39"/>
      <c r="D37" s="99" t="s">
        <v>194</v>
      </c>
      <c r="E37" s="39" t="s">
        <v>98</v>
      </c>
      <c r="F37" s="228">
        <f>ROUND(123.59*1.1,0)</f>
        <v>136</v>
      </c>
      <c r="G37" s="12"/>
      <c r="H37" s="13"/>
    </row>
    <row r="38" spans="1:8" ht="46.5">
      <c r="A38" s="154">
        <f>A37+1</f>
        <v>15</v>
      </c>
      <c r="B38" s="205"/>
      <c r="C38" s="205"/>
      <c r="D38" s="144" t="s">
        <v>195</v>
      </c>
      <c r="E38" s="141" t="s">
        <v>98</v>
      </c>
      <c r="F38" s="226">
        <f>ROUND(79.46*1.1,0)</f>
        <v>87</v>
      </c>
      <c r="G38" s="12"/>
      <c r="H38" s="13"/>
    </row>
    <row r="39" spans="1:8" ht="37.5" customHeight="1">
      <c r="A39" s="162" t="s">
        <v>15</v>
      </c>
      <c r="B39" s="138" t="s">
        <v>15</v>
      </c>
      <c r="C39" s="156" t="s">
        <v>50</v>
      </c>
      <c r="D39" s="157" t="s">
        <v>51</v>
      </c>
      <c r="E39" s="138" t="s">
        <v>15</v>
      </c>
      <c r="F39" s="139" t="s">
        <v>15</v>
      </c>
      <c r="G39" s="12"/>
      <c r="H39" s="13"/>
    </row>
    <row r="40" spans="1:8" ht="37.5" customHeight="1">
      <c r="A40" s="167" t="s">
        <v>15</v>
      </c>
      <c r="B40" s="42" t="s">
        <v>15</v>
      </c>
      <c r="C40" s="39" t="s">
        <v>65</v>
      </c>
      <c r="D40" s="36" t="s">
        <v>66</v>
      </c>
      <c r="E40" s="34" t="s">
        <v>15</v>
      </c>
      <c r="F40" s="64" t="s">
        <v>15</v>
      </c>
      <c r="G40" s="12"/>
      <c r="H40" s="13"/>
    </row>
    <row r="41" spans="1:8" ht="124.5">
      <c r="A41" s="168">
        <f>A38+1</f>
        <v>16</v>
      </c>
      <c r="B41" s="169"/>
      <c r="C41" s="39"/>
      <c r="D41" s="45" t="s">
        <v>150</v>
      </c>
      <c r="E41" s="38" t="s">
        <v>52</v>
      </c>
      <c r="F41" s="240">
        <v>13</v>
      </c>
      <c r="G41" s="12"/>
      <c r="H41" s="13"/>
    </row>
    <row r="42" spans="1:8" ht="46.5">
      <c r="A42" s="168">
        <f>A41+1</f>
        <v>17</v>
      </c>
      <c r="B42" s="98"/>
      <c r="C42" s="39"/>
      <c r="D42" s="45" t="s">
        <v>113</v>
      </c>
      <c r="E42" s="38" t="s">
        <v>55</v>
      </c>
      <c r="F42" s="240">
        <f>2+2</f>
        <v>4</v>
      </c>
      <c r="G42" s="12"/>
      <c r="H42" s="13"/>
    </row>
    <row r="43" spans="1:8" ht="37.5" customHeight="1">
      <c r="A43" s="101" t="s">
        <v>15</v>
      </c>
      <c r="B43" s="103" t="s">
        <v>15</v>
      </c>
      <c r="C43" s="100" t="s">
        <v>22</v>
      </c>
      <c r="D43" s="102" t="s">
        <v>23</v>
      </c>
      <c r="E43" s="103" t="s">
        <v>15</v>
      </c>
      <c r="F43" s="104" t="s">
        <v>15</v>
      </c>
      <c r="G43" s="105"/>
      <c r="H43" s="106"/>
    </row>
    <row r="44" spans="1:8" ht="12.75" customHeight="1" hidden="1">
      <c r="A44" s="68"/>
      <c r="B44" s="48"/>
      <c r="C44" s="48"/>
      <c r="D44" s="48"/>
      <c r="E44" s="48"/>
      <c r="F44" s="69"/>
      <c r="G44" s="12"/>
      <c r="H44" s="13"/>
    </row>
    <row r="45" spans="1:10" ht="12.75" customHeight="1" hidden="1">
      <c r="A45" s="68"/>
      <c r="B45" s="48"/>
      <c r="C45" s="48"/>
      <c r="D45" s="48"/>
      <c r="E45" s="48"/>
      <c r="F45" s="69"/>
      <c r="G45" s="12"/>
      <c r="H45" s="13"/>
      <c r="J45" s="16"/>
    </row>
    <row r="46" spans="1:10" ht="12.75" customHeight="1" hidden="1">
      <c r="A46" s="68"/>
      <c r="B46" s="48"/>
      <c r="C46" s="48"/>
      <c r="D46" s="48"/>
      <c r="E46" s="48"/>
      <c r="F46" s="69"/>
      <c r="G46" s="12"/>
      <c r="H46" s="13"/>
      <c r="J46" s="16"/>
    </row>
    <row r="47" spans="1:10" ht="12.75" customHeight="1" hidden="1">
      <c r="A47" s="68"/>
      <c r="B47" s="48"/>
      <c r="C47" s="48"/>
      <c r="D47" s="48"/>
      <c r="E47" s="48"/>
      <c r="F47" s="69"/>
      <c r="G47" s="12"/>
      <c r="H47" s="13"/>
      <c r="J47" s="16"/>
    </row>
    <row r="48" spans="1:10" ht="12.75" customHeight="1" hidden="1">
      <c r="A48" s="68"/>
      <c r="B48" s="48"/>
      <c r="C48" s="48"/>
      <c r="D48" s="48"/>
      <c r="E48" s="48"/>
      <c r="F48" s="69"/>
      <c r="G48" s="12"/>
      <c r="H48" s="13"/>
      <c r="J48" s="16"/>
    </row>
    <row r="49" spans="1:10" ht="37.5" customHeight="1">
      <c r="A49" s="63" t="s">
        <v>15</v>
      </c>
      <c r="B49" s="42" t="s">
        <v>15</v>
      </c>
      <c r="C49" s="39" t="s">
        <v>39</v>
      </c>
      <c r="D49" s="97" t="s">
        <v>40</v>
      </c>
      <c r="E49" s="40" t="s">
        <v>15</v>
      </c>
      <c r="F49" s="41" t="s">
        <v>15</v>
      </c>
      <c r="G49" s="12"/>
      <c r="H49" s="13"/>
      <c r="J49" s="16"/>
    </row>
    <row r="50" spans="1:10" ht="46.5">
      <c r="A50" s="154">
        <f>A42+1</f>
        <v>18</v>
      </c>
      <c r="B50" s="98"/>
      <c r="C50" s="39"/>
      <c r="D50" s="99" t="s">
        <v>191</v>
      </c>
      <c r="E50" s="39" t="s">
        <v>24</v>
      </c>
      <c r="F50" s="228">
        <f>F97</f>
        <v>79</v>
      </c>
      <c r="G50" s="129">
        <f>ROUND(20*(3.5+2*0.06)+2*6,0)</f>
        <v>84</v>
      </c>
      <c r="H50" s="129">
        <f>ROUND(20*(3.5+2*0.06)+2*6,0)</f>
        <v>84</v>
      </c>
      <c r="J50" s="16"/>
    </row>
    <row r="51" spans="1:10" ht="62.25">
      <c r="A51" s="154">
        <f>A50+1</f>
        <v>19</v>
      </c>
      <c r="B51" s="98"/>
      <c r="C51" s="39"/>
      <c r="D51" s="99" t="s">
        <v>185</v>
      </c>
      <c r="E51" s="39" t="s">
        <v>24</v>
      </c>
      <c r="F51" s="228">
        <f>F55</f>
        <v>124</v>
      </c>
      <c r="G51" s="229"/>
      <c r="H51" s="229"/>
      <c r="J51" s="16"/>
    </row>
    <row r="52" spans="1:10" ht="37.5" customHeight="1">
      <c r="A52" s="154">
        <f>A51+1</f>
        <v>20</v>
      </c>
      <c r="B52" s="98"/>
      <c r="C52" s="39"/>
      <c r="D52" s="99" t="s">
        <v>170</v>
      </c>
      <c r="E52" s="39" t="s">
        <v>24</v>
      </c>
      <c r="F52" s="229">
        <f>F54</f>
        <v>321</v>
      </c>
      <c r="G52" s="229"/>
      <c r="H52" s="229"/>
      <c r="J52" s="16"/>
    </row>
    <row r="53" spans="1:10" ht="37.5" customHeight="1">
      <c r="A53" s="63" t="s">
        <v>15</v>
      </c>
      <c r="B53" s="42" t="s">
        <v>15</v>
      </c>
      <c r="C53" s="38" t="s">
        <v>115</v>
      </c>
      <c r="D53" s="36" t="s">
        <v>116</v>
      </c>
      <c r="E53" s="34" t="s">
        <v>15</v>
      </c>
      <c r="F53" s="237" t="s">
        <v>15</v>
      </c>
      <c r="G53" s="229"/>
      <c r="H53" s="229"/>
      <c r="J53" s="16"/>
    </row>
    <row r="54" spans="1:10" ht="37.5" customHeight="1">
      <c r="A54" s="155">
        <f>A52+1</f>
        <v>21</v>
      </c>
      <c r="B54" s="42"/>
      <c r="C54" s="38"/>
      <c r="D54" s="37" t="s">
        <v>169</v>
      </c>
      <c r="E54" s="38" t="s">
        <v>24</v>
      </c>
      <c r="F54" s="241">
        <f>F122</f>
        <v>321</v>
      </c>
      <c r="G54" s="229"/>
      <c r="H54" s="229"/>
      <c r="J54" s="16"/>
    </row>
    <row r="55" spans="1:10" ht="78">
      <c r="A55" s="155">
        <f>A54+1</f>
        <v>22</v>
      </c>
      <c r="B55" s="42"/>
      <c r="C55" s="38"/>
      <c r="D55" s="37" t="s">
        <v>184</v>
      </c>
      <c r="E55" s="38" t="s">
        <v>24</v>
      </c>
      <c r="F55" s="241">
        <f>F76</f>
        <v>124</v>
      </c>
      <c r="G55" s="229"/>
      <c r="H55" s="229"/>
      <c r="J55" s="16"/>
    </row>
    <row r="56" spans="1:10" ht="46.5">
      <c r="A56" s="155">
        <f>A55+1</f>
        <v>23</v>
      </c>
      <c r="B56" s="42"/>
      <c r="C56" s="38"/>
      <c r="D56" s="37" t="s">
        <v>190</v>
      </c>
      <c r="E56" s="38" t="s">
        <v>24</v>
      </c>
      <c r="F56" s="241">
        <f>F50</f>
        <v>79</v>
      </c>
      <c r="G56" s="229"/>
      <c r="H56" s="229"/>
      <c r="J56" s="16"/>
    </row>
    <row r="57" spans="1:10" ht="37.5" customHeight="1">
      <c r="A57" s="63" t="s">
        <v>15</v>
      </c>
      <c r="B57" s="42" t="s">
        <v>15</v>
      </c>
      <c r="C57" s="38" t="s">
        <v>36</v>
      </c>
      <c r="D57" s="36" t="s">
        <v>37</v>
      </c>
      <c r="E57" s="34" t="s">
        <v>15</v>
      </c>
      <c r="F57" s="187" t="s">
        <v>15</v>
      </c>
      <c r="G57" s="230"/>
      <c r="H57" s="231"/>
      <c r="J57" s="16"/>
    </row>
    <row r="58" spans="1:10" ht="37.5" customHeight="1">
      <c r="A58" s="155">
        <f>A56+1</f>
        <v>24</v>
      </c>
      <c r="B58" s="35"/>
      <c r="C58" s="38"/>
      <c r="D58" s="45" t="s">
        <v>198</v>
      </c>
      <c r="E58" s="38" t="s">
        <v>24</v>
      </c>
      <c r="F58" s="186">
        <f>120+79+321</f>
        <v>520</v>
      </c>
      <c r="G58" s="230"/>
      <c r="H58" s="231"/>
      <c r="J58" s="16"/>
    </row>
    <row r="59" spans="1:10" ht="37.5" customHeight="1">
      <c r="A59" s="155">
        <f>A58+1</f>
        <v>25</v>
      </c>
      <c r="B59" s="35"/>
      <c r="C59" s="38"/>
      <c r="D59" s="45" t="s">
        <v>196</v>
      </c>
      <c r="E59" s="38" t="s">
        <v>24</v>
      </c>
      <c r="F59" s="186">
        <f>1780+1573</f>
        <v>3353</v>
      </c>
      <c r="G59" s="230"/>
      <c r="H59" s="231"/>
      <c r="J59" s="16"/>
    </row>
    <row r="60" spans="1:10" ht="37.5" customHeight="1">
      <c r="A60" s="155">
        <f>A59+1</f>
        <v>26</v>
      </c>
      <c r="B60" s="35"/>
      <c r="C60" s="38"/>
      <c r="D60" s="45" t="s">
        <v>199</v>
      </c>
      <c r="E60" s="38" t="s">
        <v>24</v>
      </c>
      <c r="F60" s="186">
        <f>F58</f>
        <v>520</v>
      </c>
      <c r="G60" s="230"/>
      <c r="H60" s="231"/>
      <c r="J60" s="16"/>
    </row>
    <row r="61" spans="1:10" ht="37.5" customHeight="1">
      <c r="A61" s="155">
        <f>A60+1</f>
        <v>27</v>
      </c>
      <c r="B61" s="35"/>
      <c r="C61" s="38"/>
      <c r="D61" s="45" t="s">
        <v>197</v>
      </c>
      <c r="E61" s="38" t="s">
        <v>24</v>
      </c>
      <c r="F61" s="186">
        <f>F59</f>
        <v>3353</v>
      </c>
      <c r="G61" s="230"/>
      <c r="H61" s="231"/>
      <c r="J61" s="16"/>
    </row>
    <row r="62" spans="1:10" ht="37.5" customHeight="1">
      <c r="A62" s="63" t="s">
        <v>15</v>
      </c>
      <c r="B62" s="42" t="s">
        <v>15</v>
      </c>
      <c r="C62" s="38" t="s">
        <v>25</v>
      </c>
      <c r="D62" s="36" t="s">
        <v>26</v>
      </c>
      <c r="E62" s="34" t="s">
        <v>15</v>
      </c>
      <c r="F62" s="187" t="s">
        <v>15</v>
      </c>
      <c r="G62" s="12"/>
      <c r="H62" s="13"/>
      <c r="J62" s="16"/>
    </row>
    <row r="63" spans="1:10" ht="12.75" customHeight="1" hidden="1">
      <c r="A63" s="65">
        <v>6</v>
      </c>
      <c r="B63" s="35"/>
      <c r="C63" s="38"/>
      <c r="D63" s="48"/>
      <c r="E63" s="48"/>
      <c r="F63" s="188"/>
      <c r="G63" s="12"/>
      <c r="H63" s="13"/>
      <c r="J63" s="16"/>
    </row>
    <row r="64" spans="1:8" ht="12.75" customHeight="1" hidden="1">
      <c r="A64" s="67"/>
      <c r="B64" s="47"/>
      <c r="C64" s="47"/>
      <c r="D64" s="47"/>
      <c r="E64" s="47"/>
      <c r="F64" s="190"/>
      <c r="G64" s="14" t="s">
        <v>15</v>
      </c>
      <c r="H64" s="15" t="s">
        <v>15</v>
      </c>
    </row>
    <row r="65" spans="1:8" ht="15" hidden="1">
      <c r="A65" s="67"/>
      <c r="B65" s="47"/>
      <c r="C65" s="47"/>
      <c r="D65" s="47"/>
      <c r="E65" s="47"/>
      <c r="F65" s="190"/>
      <c r="G65" s="12"/>
      <c r="H65" s="13"/>
    </row>
    <row r="66" spans="1:8" ht="15" hidden="1">
      <c r="A66" s="67"/>
      <c r="B66" s="47"/>
      <c r="C66" s="47"/>
      <c r="D66" s="47"/>
      <c r="E66" s="47"/>
      <c r="F66" s="190"/>
      <c r="G66" s="12"/>
      <c r="H66" s="13"/>
    </row>
    <row r="67" spans="1:8" ht="15" hidden="1">
      <c r="A67" s="67"/>
      <c r="B67" s="47"/>
      <c r="C67" s="47"/>
      <c r="D67" s="47"/>
      <c r="E67" s="47"/>
      <c r="F67" s="190"/>
      <c r="G67" s="12"/>
      <c r="H67" s="13"/>
    </row>
    <row r="68" spans="1:8" ht="12.75" customHeight="1" hidden="1">
      <c r="A68" s="67"/>
      <c r="B68" s="47"/>
      <c r="C68" s="47"/>
      <c r="D68" s="47"/>
      <c r="E68" s="47"/>
      <c r="F68" s="190"/>
      <c r="G68" s="12"/>
      <c r="H68" s="13"/>
    </row>
    <row r="69" spans="1:8" ht="15" hidden="1">
      <c r="A69" s="67"/>
      <c r="B69" s="47"/>
      <c r="C69" s="47"/>
      <c r="D69" s="47"/>
      <c r="E69" s="47"/>
      <c r="F69" s="190"/>
      <c r="G69" s="12"/>
      <c r="H69" s="13"/>
    </row>
    <row r="70" spans="1:8" ht="12.75" customHeight="1" hidden="1">
      <c r="A70" s="67"/>
      <c r="B70" s="47"/>
      <c r="C70" s="47"/>
      <c r="D70" s="47"/>
      <c r="E70" s="47"/>
      <c r="F70" s="190"/>
      <c r="G70" s="12"/>
      <c r="H70" s="13"/>
    </row>
    <row r="71" spans="1:8" ht="15" hidden="1">
      <c r="A71" s="67"/>
      <c r="B71" s="47"/>
      <c r="C71" s="47"/>
      <c r="D71" s="47"/>
      <c r="E71" s="47"/>
      <c r="F71" s="190"/>
      <c r="G71" s="12"/>
      <c r="H71" s="13"/>
    </row>
    <row r="72" spans="1:8" ht="62.25">
      <c r="A72" s="155">
        <f>A61+1</f>
        <v>28</v>
      </c>
      <c r="B72" s="224"/>
      <c r="C72" s="38"/>
      <c r="D72" s="204" t="s">
        <v>183</v>
      </c>
      <c r="E72" s="38" t="s">
        <v>24</v>
      </c>
      <c r="F72" s="228">
        <f>79+45</f>
        <v>124</v>
      </c>
      <c r="G72" s="12"/>
      <c r="H72" s="13"/>
    </row>
    <row r="73" spans="1:8" ht="62.25">
      <c r="A73" s="155">
        <f>A72+1</f>
        <v>29</v>
      </c>
      <c r="B73" s="35"/>
      <c r="C73" s="38"/>
      <c r="D73" s="144" t="s">
        <v>188</v>
      </c>
      <c r="E73" s="38" t="s">
        <v>24</v>
      </c>
      <c r="F73" s="228">
        <f>F97</f>
        <v>79</v>
      </c>
      <c r="G73" s="95"/>
      <c r="H73" s="96"/>
    </row>
    <row r="74" spans="1:8" ht="46.5">
      <c r="A74" s="155">
        <f>A73+1</f>
        <v>30</v>
      </c>
      <c r="B74" s="35"/>
      <c r="C74" s="38"/>
      <c r="D74" s="204" t="s">
        <v>168</v>
      </c>
      <c r="E74" s="38" t="s">
        <v>24</v>
      </c>
      <c r="F74" s="228">
        <f>F122</f>
        <v>321</v>
      </c>
      <c r="G74" s="95"/>
      <c r="H74" s="96"/>
    </row>
    <row r="75" spans="1:8" ht="38.25" customHeight="1">
      <c r="A75" s="192" t="s">
        <v>15</v>
      </c>
      <c r="B75" s="140" t="s">
        <v>15</v>
      </c>
      <c r="C75" s="141" t="s">
        <v>117</v>
      </c>
      <c r="D75" s="36" t="s">
        <v>118</v>
      </c>
      <c r="E75" s="15" t="s">
        <v>15</v>
      </c>
      <c r="F75" s="193" t="s">
        <v>15</v>
      </c>
      <c r="G75" s="95"/>
      <c r="H75" s="96"/>
    </row>
    <row r="76" spans="1:8" ht="78">
      <c r="A76" s="65">
        <f>A74+1</f>
        <v>31</v>
      </c>
      <c r="B76" s="35"/>
      <c r="C76" s="38"/>
      <c r="D76" s="45" t="s">
        <v>186</v>
      </c>
      <c r="E76" s="38" t="s">
        <v>24</v>
      </c>
      <c r="F76" s="228">
        <f>F72</f>
        <v>124</v>
      </c>
      <c r="G76" s="95"/>
      <c r="H76" s="96"/>
    </row>
    <row r="77" spans="1:8" ht="62.25">
      <c r="A77" s="65">
        <f>A76+1</f>
        <v>32</v>
      </c>
      <c r="B77" s="35"/>
      <c r="C77" s="38"/>
      <c r="D77" s="45" t="s">
        <v>189</v>
      </c>
      <c r="E77" s="38" t="s">
        <v>24</v>
      </c>
      <c r="F77" s="228">
        <f>F73</f>
        <v>79</v>
      </c>
      <c r="G77" s="95"/>
      <c r="H77" s="96"/>
    </row>
    <row r="78" spans="1:8" ht="46.5">
      <c r="A78" s="65">
        <f>A77+1</f>
        <v>33</v>
      </c>
      <c r="B78" s="35"/>
      <c r="C78" s="38"/>
      <c r="D78" s="45" t="s">
        <v>152</v>
      </c>
      <c r="E78" s="38" t="s">
        <v>24</v>
      </c>
      <c r="F78" s="228">
        <f>ROUND(35*0.6,0)</f>
        <v>21</v>
      </c>
      <c r="G78" s="95"/>
      <c r="H78" s="96"/>
    </row>
    <row r="79" spans="1:8" ht="37.5" customHeight="1">
      <c r="A79" s="101" t="s">
        <v>15</v>
      </c>
      <c r="B79" s="103" t="s">
        <v>15</v>
      </c>
      <c r="C79" s="100" t="s">
        <v>28</v>
      </c>
      <c r="D79" s="102" t="s">
        <v>29</v>
      </c>
      <c r="E79" s="103" t="s">
        <v>15</v>
      </c>
      <c r="F79" s="104" t="s">
        <v>15</v>
      </c>
      <c r="G79" s="8" t="s">
        <v>15</v>
      </c>
      <c r="H79" s="9" t="s">
        <v>15</v>
      </c>
    </row>
    <row r="80" spans="1:8" ht="37.5" customHeight="1">
      <c r="A80" s="63" t="s">
        <v>15</v>
      </c>
      <c r="B80" s="42" t="s">
        <v>15</v>
      </c>
      <c r="C80" s="38" t="s">
        <v>38</v>
      </c>
      <c r="D80" s="36" t="s">
        <v>41</v>
      </c>
      <c r="E80" s="34" t="s">
        <v>15</v>
      </c>
      <c r="F80" s="64" t="s">
        <v>15</v>
      </c>
      <c r="G80" s="8"/>
      <c r="H80" s="9"/>
    </row>
    <row r="81" spans="1:8" ht="62.25">
      <c r="A81" s="155">
        <f>A78+1</f>
        <v>34</v>
      </c>
      <c r="B81" s="49"/>
      <c r="C81" s="38"/>
      <c r="D81" s="45" t="s">
        <v>165</v>
      </c>
      <c r="E81" s="38" t="s">
        <v>24</v>
      </c>
      <c r="F81" s="186">
        <f>1750+30</f>
        <v>1780</v>
      </c>
      <c r="G81" s="127"/>
      <c r="H81" s="128"/>
    </row>
    <row r="82" spans="1:8" ht="15" hidden="1">
      <c r="A82" s="67"/>
      <c r="B82" s="47"/>
      <c r="C82" s="47"/>
      <c r="D82" s="50"/>
      <c r="E82" s="50"/>
      <c r="F82" s="249"/>
      <c r="G82" s="12"/>
      <c r="H82" s="13"/>
    </row>
    <row r="83" spans="1:11" ht="15" hidden="1">
      <c r="A83" s="67"/>
      <c r="B83" s="47"/>
      <c r="C83" s="47"/>
      <c r="D83" s="50"/>
      <c r="E83" s="50"/>
      <c r="F83" s="249"/>
      <c r="G83" s="12"/>
      <c r="H83" s="13"/>
      <c r="K83" s="17"/>
    </row>
    <row r="84" spans="1:8" ht="12.75" customHeight="1" hidden="1">
      <c r="A84" s="67"/>
      <c r="B84" s="47"/>
      <c r="C84" s="47"/>
      <c r="D84" s="50"/>
      <c r="E84" s="50"/>
      <c r="F84" s="249"/>
      <c r="G84" s="12"/>
      <c r="H84" s="13"/>
    </row>
    <row r="85" spans="1:8" ht="15" hidden="1">
      <c r="A85" s="67"/>
      <c r="B85" s="47"/>
      <c r="C85" s="47"/>
      <c r="D85" s="50"/>
      <c r="E85" s="50"/>
      <c r="F85" s="249"/>
      <c r="G85" s="12"/>
      <c r="H85" s="13"/>
    </row>
    <row r="86" spans="1:8" ht="15" hidden="1">
      <c r="A86" s="67"/>
      <c r="B86" s="47"/>
      <c r="C86" s="47"/>
      <c r="D86" s="50"/>
      <c r="E86" s="50"/>
      <c r="F86" s="249"/>
      <c r="G86" s="12"/>
      <c r="H86" s="13"/>
    </row>
    <row r="87" spans="1:8" ht="12.75" customHeight="1" hidden="1">
      <c r="A87" s="67"/>
      <c r="B87" s="47"/>
      <c r="C87" s="47"/>
      <c r="D87" s="50"/>
      <c r="E87" s="50"/>
      <c r="F87" s="249"/>
      <c r="G87" s="12"/>
      <c r="H87" s="13"/>
    </row>
    <row r="88" spans="1:8" ht="15" hidden="1">
      <c r="A88" s="67"/>
      <c r="B88" s="47"/>
      <c r="C88" s="47"/>
      <c r="D88" s="50"/>
      <c r="E88" s="50"/>
      <c r="F88" s="249"/>
      <c r="G88" s="12"/>
      <c r="H88" s="13"/>
    </row>
    <row r="89" spans="1:8" ht="12.75" customHeight="1" hidden="1">
      <c r="A89" s="67"/>
      <c r="B89" s="47"/>
      <c r="C89" s="47"/>
      <c r="D89" s="50"/>
      <c r="E89" s="50"/>
      <c r="F89" s="249"/>
      <c r="G89" s="12"/>
      <c r="H89" s="13"/>
    </row>
    <row r="90" spans="1:8" ht="12.75" customHeight="1" hidden="1">
      <c r="A90" s="67"/>
      <c r="B90" s="47"/>
      <c r="C90" s="47"/>
      <c r="D90" s="50"/>
      <c r="E90" s="50"/>
      <c r="F90" s="249"/>
      <c r="G90" s="12"/>
      <c r="H90" s="13"/>
    </row>
    <row r="91" spans="1:8" ht="15" hidden="1">
      <c r="A91" s="67"/>
      <c r="B91" s="47"/>
      <c r="C91" s="47"/>
      <c r="D91" s="50"/>
      <c r="E91" s="50"/>
      <c r="F91" s="249"/>
      <c r="G91" s="12"/>
      <c r="H91" s="13"/>
    </row>
    <row r="92" spans="1:8" ht="15" hidden="1">
      <c r="A92" s="65" t="e">
        <f>#REF!+1</f>
        <v>#REF!</v>
      </c>
      <c r="B92" s="47"/>
      <c r="C92" s="47"/>
      <c r="D92" s="48"/>
      <c r="E92" s="48"/>
      <c r="F92" s="250"/>
      <c r="G92" s="12"/>
      <c r="H92" s="13"/>
    </row>
    <row r="93" spans="1:6" ht="12.75" customHeight="1" hidden="1">
      <c r="A93" s="112"/>
      <c r="B93" s="113"/>
      <c r="C93" s="113"/>
      <c r="D93" s="113"/>
      <c r="E93" s="113"/>
      <c r="F93" s="251"/>
    </row>
    <row r="94" spans="1:6" ht="12.75" hidden="1">
      <c r="A94" s="68"/>
      <c r="B94" s="48"/>
      <c r="C94" s="48"/>
      <c r="D94" s="48"/>
      <c r="E94" s="48"/>
      <c r="F94" s="250"/>
    </row>
    <row r="95" spans="1:6" ht="12.75" hidden="1">
      <c r="A95" s="68"/>
      <c r="B95" s="48"/>
      <c r="C95" s="48"/>
      <c r="D95" s="48"/>
      <c r="E95" s="48"/>
      <c r="F95" s="250"/>
    </row>
    <row r="96" spans="1:8" ht="62.25">
      <c r="A96" s="65">
        <f>A81+1</f>
        <v>35</v>
      </c>
      <c r="B96" s="49"/>
      <c r="C96" s="38"/>
      <c r="D96" s="182" t="s">
        <v>182</v>
      </c>
      <c r="E96" s="38" t="s">
        <v>24</v>
      </c>
      <c r="F96" s="242">
        <f>75+45</f>
        <v>120</v>
      </c>
      <c r="G96" s="227"/>
      <c r="H96" s="227"/>
    </row>
    <row r="97" spans="1:8" ht="62.25">
      <c r="A97" s="65">
        <f>A96+1</f>
        <v>36</v>
      </c>
      <c r="B97" s="49"/>
      <c r="C97" s="38"/>
      <c r="D97" s="182" t="s">
        <v>187</v>
      </c>
      <c r="E97" s="38" t="s">
        <v>24</v>
      </c>
      <c r="F97" s="186">
        <f>ROUND(1573*0.05,0)</f>
        <v>79</v>
      </c>
      <c r="G97" s="227"/>
      <c r="H97" s="227"/>
    </row>
    <row r="98" spans="1:8" ht="78">
      <c r="A98" s="65">
        <f>A97+1</f>
        <v>37</v>
      </c>
      <c r="B98" s="140"/>
      <c r="C98" s="141"/>
      <c r="D98" s="45" t="s">
        <v>181</v>
      </c>
      <c r="E98" s="38" t="s">
        <v>74</v>
      </c>
      <c r="F98" s="186">
        <f>ROUND(65*2.5,0)</f>
        <v>163</v>
      </c>
      <c r="G98" s="227"/>
      <c r="H98" s="227"/>
    </row>
    <row r="99" spans="1:6" ht="37.5" customHeight="1">
      <c r="A99" s="167" t="s">
        <v>15</v>
      </c>
      <c r="B99" s="42" t="s">
        <v>15</v>
      </c>
      <c r="C99" s="38" t="s">
        <v>75</v>
      </c>
      <c r="D99" s="179" t="s">
        <v>76</v>
      </c>
      <c r="E99" s="117" t="s">
        <v>15</v>
      </c>
      <c r="F99" s="191" t="s">
        <v>15</v>
      </c>
    </row>
    <row r="100" spans="1:6" ht="37.5" customHeight="1">
      <c r="A100" s="180">
        <f>A98+1</f>
        <v>38</v>
      </c>
      <c r="B100" s="42"/>
      <c r="C100" s="38"/>
      <c r="D100" s="181" t="s">
        <v>180</v>
      </c>
      <c r="E100" s="38" t="s">
        <v>24</v>
      </c>
      <c r="F100" s="186">
        <f>ROUND(143.55*1.1,0)</f>
        <v>158</v>
      </c>
    </row>
    <row r="101" spans="1:6" ht="37.5" customHeight="1">
      <c r="A101" s="130" t="s">
        <v>15</v>
      </c>
      <c r="B101" s="103" t="s">
        <v>15</v>
      </c>
      <c r="C101" s="131" t="s">
        <v>43</v>
      </c>
      <c r="D101" s="132" t="s">
        <v>44</v>
      </c>
      <c r="E101" s="111" t="s">
        <v>15</v>
      </c>
      <c r="F101" s="133" t="s">
        <v>15</v>
      </c>
    </row>
    <row r="102" spans="1:6" ht="37.5" customHeight="1">
      <c r="A102" s="63" t="s">
        <v>15</v>
      </c>
      <c r="B102" s="42" t="s">
        <v>15</v>
      </c>
      <c r="C102" s="38" t="s">
        <v>137</v>
      </c>
      <c r="D102" s="36" t="s">
        <v>138</v>
      </c>
      <c r="E102" s="34" t="s">
        <v>15</v>
      </c>
      <c r="F102" s="245" t="s">
        <v>15</v>
      </c>
    </row>
    <row r="103" spans="1:6" ht="62.25">
      <c r="A103" s="65">
        <f>A100+1</f>
        <v>39</v>
      </c>
      <c r="B103" s="42"/>
      <c r="C103" s="38"/>
      <c r="D103" s="45" t="s">
        <v>153</v>
      </c>
      <c r="E103" s="223" t="s">
        <v>24</v>
      </c>
      <c r="F103" s="186">
        <f>ROUND((10+10)*(0.4+0.7+0.7),0)</f>
        <v>36</v>
      </c>
    </row>
    <row r="104" spans="1:6" ht="37.5" customHeight="1">
      <c r="A104" s="175" t="s">
        <v>15</v>
      </c>
      <c r="B104" s="176" t="s">
        <v>15</v>
      </c>
      <c r="C104" s="39" t="s">
        <v>69</v>
      </c>
      <c r="D104" s="97" t="s">
        <v>70</v>
      </c>
      <c r="E104" s="40" t="s">
        <v>15</v>
      </c>
      <c r="F104" s="191" t="s">
        <v>15</v>
      </c>
    </row>
    <row r="105" spans="1:6" ht="140.25">
      <c r="A105" s="155">
        <f>A103+1</f>
        <v>40</v>
      </c>
      <c r="B105" s="35"/>
      <c r="C105" s="38"/>
      <c r="D105" s="45" t="s">
        <v>177</v>
      </c>
      <c r="E105" s="38" t="s">
        <v>52</v>
      </c>
      <c r="F105" s="186">
        <f>7+8+8+7+7+7+7+7</f>
        <v>58</v>
      </c>
    </row>
    <row r="106" spans="1:6" ht="46.5">
      <c r="A106" s="154">
        <f>A105+1</f>
        <v>41</v>
      </c>
      <c r="B106" s="98"/>
      <c r="C106" s="39"/>
      <c r="D106" s="45" t="s">
        <v>178</v>
      </c>
      <c r="E106" s="38" t="s">
        <v>55</v>
      </c>
      <c r="F106" s="186">
        <f>8*2</f>
        <v>16</v>
      </c>
    </row>
    <row r="107" spans="1:6" ht="37.5" customHeight="1">
      <c r="A107" s="63" t="s">
        <v>15</v>
      </c>
      <c r="B107" s="42" t="s">
        <v>15</v>
      </c>
      <c r="C107" s="38" t="s">
        <v>45</v>
      </c>
      <c r="D107" s="36" t="s">
        <v>46</v>
      </c>
      <c r="E107" s="134" t="s">
        <v>15</v>
      </c>
      <c r="F107" s="191" t="s">
        <v>15</v>
      </c>
    </row>
    <row r="108" spans="1:6" ht="37.5" customHeight="1">
      <c r="A108" s="155">
        <f>A106+1</f>
        <v>42</v>
      </c>
      <c r="B108" s="47"/>
      <c r="C108" s="38"/>
      <c r="D108" s="45" t="s">
        <v>171</v>
      </c>
      <c r="E108" s="38" t="s">
        <v>24</v>
      </c>
      <c r="F108" s="186">
        <f>ROUND(2*350*0.75,0)</f>
        <v>525</v>
      </c>
    </row>
    <row r="109" spans="1:6" ht="37.5" customHeight="1">
      <c r="A109" s="63" t="s">
        <v>15</v>
      </c>
      <c r="B109" s="42" t="s">
        <v>15</v>
      </c>
      <c r="C109" s="160" t="s">
        <v>56</v>
      </c>
      <c r="D109" s="161" t="s">
        <v>57</v>
      </c>
      <c r="E109" s="134" t="s">
        <v>15</v>
      </c>
      <c r="F109" s="191" t="s">
        <v>15</v>
      </c>
    </row>
    <row r="110" spans="1:6" ht="46.5">
      <c r="A110" s="170">
        <f>A108+1</f>
        <v>43</v>
      </c>
      <c r="B110" s="47"/>
      <c r="C110" s="38"/>
      <c r="D110" s="201" t="s">
        <v>172</v>
      </c>
      <c r="E110" s="38" t="s">
        <v>52</v>
      </c>
      <c r="F110" s="243">
        <f>350+(10+10)</f>
        <v>370</v>
      </c>
    </row>
    <row r="111" spans="1:6" ht="37.5" customHeight="1">
      <c r="A111" s="130" t="s">
        <v>15</v>
      </c>
      <c r="B111" s="197" t="s">
        <v>15</v>
      </c>
      <c r="C111" s="198" t="s">
        <v>84</v>
      </c>
      <c r="D111" s="199" t="s">
        <v>85</v>
      </c>
      <c r="E111" s="197" t="s">
        <v>15</v>
      </c>
      <c r="F111" s="200" t="s">
        <v>15</v>
      </c>
    </row>
    <row r="112" spans="1:6" ht="37.5" customHeight="1">
      <c r="A112" s="192" t="s">
        <v>15</v>
      </c>
      <c r="B112" s="140" t="s">
        <v>15</v>
      </c>
      <c r="C112" s="141" t="s">
        <v>86</v>
      </c>
      <c r="D112" s="142" t="s">
        <v>87</v>
      </c>
      <c r="E112" s="15" t="s">
        <v>15</v>
      </c>
      <c r="F112" s="212" t="s">
        <v>15</v>
      </c>
    </row>
    <row r="113" spans="1:8" ht="37.5" customHeight="1">
      <c r="A113" s="194">
        <f>A110+1</f>
        <v>44</v>
      </c>
      <c r="B113" s="184"/>
      <c r="C113" s="141"/>
      <c r="D113" s="144" t="s">
        <v>173</v>
      </c>
      <c r="E113" s="195" t="s">
        <v>88</v>
      </c>
      <c r="F113" s="206">
        <v>4</v>
      </c>
      <c r="G113" s="225"/>
      <c r="H113" s="225"/>
    </row>
    <row r="114" spans="1:6" ht="46.5">
      <c r="A114" s="143">
        <f>A113+1</f>
        <v>45</v>
      </c>
      <c r="B114" s="184"/>
      <c r="C114" s="141"/>
      <c r="D114" s="144" t="s">
        <v>146</v>
      </c>
      <c r="E114" s="195" t="s">
        <v>88</v>
      </c>
      <c r="F114" s="206">
        <v>1</v>
      </c>
    </row>
    <row r="115" spans="1:6" ht="46.5">
      <c r="A115" s="143">
        <f>A114+1</f>
        <v>46</v>
      </c>
      <c r="B115" s="184"/>
      <c r="C115" s="141"/>
      <c r="D115" s="144" t="s">
        <v>147</v>
      </c>
      <c r="E115" s="195" t="s">
        <v>88</v>
      </c>
      <c r="F115" s="206">
        <f>2+1</f>
        <v>3</v>
      </c>
    </row>
    <row r="116" spans="1:6" ht="46.5">
      <c r="A116" s="143">
        <f>A115+1</f>
        <v>47</v>
      </c>
      <c r="B116" s="184"/>
      <c r="C116" s="141"/>
      <c r="D116" s="144" t="s">
        <v>174</v>
      </c>
      <c r="E116" s="195" t="s">
        <v>80</v>
      </c>
      <c r="F116" s="206">
        <v>2</v>
      </c>
    </row>
    <row r="117" spans="1:6" ht="37.5" customHeight="1">
      <c r="A117" s="196" t="s">
        <v>15</v>
      </c>
      <c r="B117" s="138" t="s">
        <v>15</v>
      </c>
      <c r="C117" s="198" t="s">
        <v>140</v>
      </c>
      <c r="D117" s="199" t="s">
        <v>141</v>
      </c>
      <c r="E117" s="197" t="s">
        <v>15</v>
      </c>
      <c r="F117" s="139" t="s">
        <v>15</v>
      </c>
    </row>
    <row r="118" spans="1:6" ht="38.25" customHeight="1">
      <c r="A118" s="192" t="s">
        <v>15</v>
      </c>
      <c r="B118" s="140" t="s">
        <v>15</v>
      </c>
      <c r="C118" s="219" t="s">
        <v>142</v>
      </c>
      <c r="D118" s="246" t="s">
        <v>143</v>
      </c>
      <c r="E118" s="15" t="s">
        <v>15</v>
      </c>
      <c r="F118" s="247" t="s">
        <v>15</v>
      </c>
    </row>
    <row r="119" spans="1:6" ht="46.5">
      <c r="A119" s="194">
        <f>A116+1</f>
        <v>48</v>
      </c>
      <c r="B119" s="205"/>
      <c r="C119" s="219"/>
      <c r="D119" s="248" t="s">
        <v>151</v>
      </c>
      <c r="E119" s="219" t="s">
        <v>52</v>
      </c>
      <c r="F119" s="226">
        <v>35</v>
      </c>
    </row>
    <row r="120" spans="1:255" s="164" customFormat="1" ht="37.5" customHeight="1">
      <c r="A120" s="162" t="s">
        <v>15</v>
      </c>
      <c r="B120" s="138" t="s">
        <v>15</v>
      </c>
      <c r="C120" s="136" t="s">
        <v>53</v>
      </c>
      <c r="D120" s="137" t="s">
        <v>54</v>
      </c>
      <c r="E120" s="138" t="s">
        <v>15</v>
      </c>
      <c r="F120" s="139" t="s">
        <v>15</v>
      </c>
      <c r="G120" s="163"/>
      <c r="H120" s="163"/>
      <c r="I120" s="163"/>
      <c r="J120" s="163"/>
      <c r="K120" s="163"/>
      <c r="L120" s="163"/>
      <c r="M120" s="163"/>
      <c r="N120" s="163"/>
      <c r="O120" s="163"/>
      <c r="P120" s="163"/>
      <c r="Q120" s="163"/>
      <c r="R120" s="163"/>
      <c r="S120" s="163"/>
      <c r="T120" s="163"/>
      <c r="U120" s="163"/>
      <c r="V120" s="163"/>
      <c r="W120" s="163"/>
      <c r="X120" s="163"/>
      <c r="Y120" s="163"/>
      <c r="Z120" s="163"/>
      <c r="AA120" s="163"/>
      <c r="AB120" s="163"/>
      <c r="AC120" s="163"/>
      <c r="AD120" s="163"/>
      <c r="AE120" s="163"/>
      <c r="AF120" s="163"/>
      <c r="AG120" s="163"/>
      <c r="AH120" s="163"/>
      <c r="AI120" s="163"/>
      <c r="AJ120" s="163"/>
      <c r="AK120" s="163"/>
      <c r="AL120" s="163"/>
      <c r="AM120" s="163"/>
      <c r="AN120" s="163"/>
      <c r="AO120" s="163"/>
      <c r="AP120" s="163"/>
      <c r="AQ120" s="163"/>
      <c r="AR120" s="163"/>
      <c r="AS120" s="163"/>
      <c r="AT120" s="163"/>
      <c r="AU120" s="163"/>
      <c r="AV120" s="163"/>
      <c r="AW120" s="163"/>
      <c r="AX120" s="163"/>
      <c r="AY120" s="163"/>
      <c r="AZ120" s="163"/>
      <c r="BA120" s="163"/>
      <c r="BB120" s="163"/>
      <c r="BC120" s="163"/>
      <c r="BD120" s="163"/>
      <c r="BE120" s="163"/>
      <c r="BF120" s="163"/>
      <c r="BG120" s="163"/>
      <c r="BH120" s="163"/>
      <c r="BI120" s="163"/>
      <c r="BJ120" s="163"/>
      <c r="BK120" s="163"/>
      <c r="BL120" s="163"/>
      <c r="BM120" s="163"/>
      <c r="BN120" s="163"/>
      <c r="BO120" s="163"/>
      <c r="BP120" s="163"/>
      <c r="BQ120" s="163"/>
      <c r="BR120" s="163"/>
      <c r="BS120" s="163"/>
      <c r="BT120" s="163"/>
      <c r="BU120" s="163"/>
      <c r="BV120" s="163"/>
      <c r="BW120" s="163"/>
      <c r="BX120" s="163"/>
      <c r="BY120" s="163"/>
      <c r="BZ120" s="163"/>
      <c r="CA120" s="163"/>
      <c r="CB120" s="163"/>
      <c r="CC120" s="163"/>
      <c r="CD120" s="163"/>
      <c r="CE120" s="163"/>
      <c r="CF120" s="163"/>
      <c r="CG120" s="163"/>
      <c r="CH120" s="163"/>
      <c r="CI120" s="163"/>
      <c r="CJ120" s="163"/>
      <c r="CK120" s="163"/>
      <c r="CL120" s="163"/>
      <c r="CM120" s="163"/>
      <c r="CN120" s="163"/>
      <c r="CO120" s="163"/>
      <c r="CP120" s="163"/>
      <c r="CQ120" s="163"/>
      <c r="CR120" s="163"/>
      <c r="CS120" s="163"/>
      <c r="CT120" s="163"/>
      <c r="CU120" s="163"/>
      <c r="CV120" s="163"/>
      <c r="CW120" s="163"/>
      <c r="CX120" s="163"/>
      <c r="CY120" s="163"/>
      <c r="CZ120" s="163"/>
      <c r="DA120" s="163"/>
      <c r="DB120" s="163"/>
      <c r="DC120" s="163"/>
      <c r="DD120" s="163"/>
      <c r="DE120" s="163"/>
      <c r="DF120" s="163"/>
      <c r="DG120" s="163"/>
      <c r="DH120" s="163"/>
      <c r="DI120" s="163"/>
      <c r="DJ120" s="163"/>
      <c r="DK120" s="163"/>
      <c r="DL120" s="163"/>
      <c r="DM120" s="163"/>
      <c r="DN120" s="163"/>
      <c r="DO120" s="163"/>
      <c r="DP120" s="163"/>
      <c r="DQ120" s="163"/>
      <c r="DR120" s="163"/>
      <c r="DS120" s="163"/>
      <c r="DT120" s="163"/>
      <c r="DU120" s="163"/>
      <c r="DV120" s="163"/>
      <c r="DW120" s="163"/>
      <c r="DX120" s="163"/>
      <c r="DY120" s="163"/>
      <c r="DZ120" s="163"/>
      <c r="EA120" s="163"/>
      <c r="EB120" s="163"/>
      <c r="EC120" s="163"/>
      <c r="ED120" s="163"/>
      <c r="EE120" s="163"/>
      <c r="EF120" s="163"/>
      <c r="EG120" s="163"/>
      <c r="EH120" s="163"/>
      <c r="EI120" s="163"/>
      <c r="EJ120" s="163"/>
      <c r="EK120" s="163"/>
      <c r="EL120" s="163"/>
      <c r="EM120" s="163"/>
      <c r="EN120" s="163"/>
      <c r="EO120" s="163"/>
      <c r="EP120" s="163"/>
      <c r="EQ120" s="163"/>
      <c r="ER120" s="163"/>
      <c r="ES120" s="163"/>
      <c r="ET120" s="163"/>
      <c r="EU120" s="163"/>
      <c r="EV120" s="163"/>
      <c r="EW120" s="163"/>
      <c r="EX120" s="163"/>
      <c r="EY120" s="163"/>
      <c r="EZ120" s="163"/>
      <c r="FA120" s="163"/>
      <c r="FB120" s="163"/>
      <c r="FC120" s="163"/>
      <c r="FD120" s="163"/>
      <c r="FE120" s="163"/>
      <c r="FF120" s="163"/>
      <c r="FG120" s="163"/>
      <c r="FH120" s="163"/>
      <c r="FI120" s="163"/>
      <c r="FJ120" s="163"/>
      <c r="FK120" s="163"/>
      <c r="FL120" s="163"/>
      <c r="FM120" s="163"/>
      <c r="FN120" s="163"/>
      <c r="FO120" s="163"/>
      <c r="FP120" s="163"/>
      <c r="FQ120" s="163"/>
      <c r="FR120" s="163"/>
      <c r="FS120" s="163"/>
      <c r="FT120" s="163"/>
      <c r="FU120" s="163"/>
      <c r="FV120" s="163"/>
      <c r="FW120" s="163"/>
      <c r="FX120" s="163"/>
      <c r="FY120" s="163"/>
      <c r="FZ120" s="163"/>
      <c r="GA120" s="163"/>
      <c r="GB120" s="163"/>
      <c r="GC120" s="163"/>
      <c r="GD120" s="163"/>
      <c r="GE120" s="163"/>
      <c r="GF120" s="163"/>
      <c r="GG120" s="163"/>
      <c r="GH120" s="163"/>
      <c r="GI120" s="163"/>
      <c r="GJ120" s="163"/>
      <c r="GK120" s="163"/>
      <c r="GL120" s="163"/>
      <c r="GM120" s="163"/>
      <c r="GN120" s="163"/>
      <c r="GO120" s="163"/>
      <c r="GP120" s="163"/>
      <c r="GQ120" s="163"/>
      <c r="GR120" s="163"/>
      <c r="GS120" s="163"/>
      <c r="GT120" s="163"/>
      <c r="GU120" s="163"/>
      <c r="GV120" s="163"/>
      <c r="GW120" s="163"/>
      <c r="GX120" s="163"/>
      <c r="GY120" s="163"/>
      <c r="GZ120" s="163"/>
      <c r="HA120" s="163"/>
      <c r="HB120" s="163"/>
      <c r="HC120" s="163"/>
      <c r="HD120" s="163"/>
      <c r="HE120" s="163"/>
      <c r="HF120" s="163"/>
      <c r="HG120" s="163"/>
      <c r="HH120" s="163"/>
      <c r="HI120" s="163"/>
      <c r="HJ120" s="163"/>
      <c r="HK120" s="163"/>
      <c r="HL120" s="163"/>
      <c r="HM120" s="163"/>
      <c r="HN120" s="163"/>
      <c r="HO120" s="163"/>
      <c r="HP120" s="163"/>
      <c r="HQ120" s="163"/>
      <c r="HR120" s="163"/>
      <c r="HS120" s="163"/>
      <c r="HT120" s="163"/>
      <c r="HU120" s="163"/>
      <c r="HV120" s="163"/>
      <c r="HW120" s="163"/>
      <c r="HX120" s="163"/>
      <c r="HY120" s="163"/>
      <c r="HZ120" s="163"/>
      <c r="IA120" s="163"/>
      <c r="IB120" s="163"/>
      <c r="IC120" s="163"/>
      <c r="ID120" s="163"/>
      <c r="IE120" s="163"/>
      <c r="IF120" s="163"/>
      <c r="IG120" s="163"/>
      <c r="IH120" s="163"/>
      <c r="II120" s="163"/>
      <c r="IJ120" s="163"/>
      <c r="IK120" s="163"/>
      <c r="IL120" s="163"/>
      <c r="IM120" s="163"/>
      <c r="IN120" s="163"/>
      <c r="IO120" s="163"/>
      <c r="IP120" s="163"/>
      <c r="IQ120" s="163"/>
      <c r="IR120" s="163"/>
      <c r="IS120" s="163"/>
      <c r="IT120" s="163"/>
      <c r="IU120" s="163"/>
    </row>
    <row r="121" spans="1:6" s="164" customFormat="1" ht="37.5" customHeight="1">
      <c r="A121" s="158" t="s">
        <v>15</v>
      </c>
      <c r="B121" s="171" t="s">
        <v>15</v>
      </c>
      <c r="C121" s="172" t="s">
        <v>67</v>
      </c>
      <c r="D121" s="173" t="s">
        <v>68</v>
      </c>
      <c r="E121" s="34" t="s">
        <v>15</v>
      </c>
      <c r="F121" s="174" t="s">
        <v>15</v>
      </c>
    </row>
    <row r="122" spans="1:6" s="164" customFormat="1" ht="46.5">
      <c r="A122" s="155">
        <f>A119+1</f>
        <v>49</v>
      </c>
      <c r="B122" s="42"/>
      <c r="C122" s="38"/>
      <c r="D122" s="183" t="s">
        <v>167</v>
      </c>
      <c r="E122" s="202" t="s">
        <v>24</v>
      </c>
      <c r="F122" s="244">
        <f>(22+16+14+15+19+4+22+23+7+18+22+20+18)+(22+16+20+22+17+4)</f>
        <v>321</v>
      </c>
    </row>
    <row r="123" spans="1:6" s="164" customFormat="1" ht="62.25">
      <c r="A123" s="155">
        <f>A122+1</f>
        <v>50</v>
      </c>
      <c r="B123" s="42"/>
      <c r="C123" s="38"/>
      <c r="D123" s="183" t="s">
        <v>166</v>
      </c>
      <c r="E123" s="202" t="s">
        <v>24</v>
      </c>
      <c r="F123" s="244">
        <f>19+19+21+21+44</f>
        <v>124</v>
      </c>
    </row>
    <row r="124" spans="1:6" ht="37.5" customHeight="1">
      <c r="A124" s="213" t="s">
        <v>15</v>
      </c>
      <c r="B124" s="214" t="s">
        <v>15</v>
      </c>
      <c r="C124" s="215" t="s">
        <v>102</v>
      </c>
      <c r="D124" s="216" t="s">
        <v>103</v>
      </c>
      <c r="E124" s="217" t="s">
        <v>15</v>
      </c>
      <c r="F124" s="218" t="s">
        <v>15</v>
      </c>
    </row>
    <row r="125" spans="1:6" ht="37.5" customHeight="1" thickBot="1">
      <c r="A125" s="252">
        <f>A123+1</f>
        <v>51</v>
      </c>
      <c r="B125" s="253"/>
      <c r="C125" s="254"/>
      <c r="D125" s="255" t="s">
        <v>179</v>
      </c>
      <c r="E125" s="256" t="s">
        <v>88</v>
      </c>
      <c r="F125" s="257">
        <v>3</v>
      </c>
    </row>
  </sheetData>
  <sheetProtection/>
  <mergeCells count="1">
    <mergeCell ref="E1:F1"/>
  </mergeCells>
  <printOptions/>
  <pageMargins left="0.5511811023622047" right="0.1968503937007874" top="1.1811023622047245" bottom="0.7086614173228347" header="0.5118110236220472" footer="0.35433070866141736"/>
  <pageSetup horizontalDpi="600" verticalDpi="600" orientation="portrait" paperSize="9" scale="60" r:id="rId1"/>
  <headerFooter alignWithMargins="0">
    <oddHeader>&amp;C&amp;14PRZEDMIAR ROBÓT 
PRZEBUDOWA DROGI GMINNEJ NR 351114W W RZECZKOWIE
od km 0+000 do km 0+350</oddHeader>
    <oddFooter>&amp;C
Wrzesień 2022r</oddFooter>
  </headerFooter>
  <rowBreaks count="3" manualBreakCount="3">
    <brk id="33" max="7" man="1"/>
    <brk id="61" max="7" man="1"/>
    <brk id="10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216"/>
  <sheetViews>
    <sheetView tabSelected="1" view="pageBreakPreview" zoomScale="90" zoomScaleSheetLayoutView="90" zoomScalePageLayoutView="0" workbookViewId="0" topLeftCell="A1">
      <selection activeCell="F216" sqref="F216:G216"/>
    </sheetView>
  </sheetViews>
  <sheetFormatPr defaultColWidth="10.00390625" defaultRowHeight="12.75"/>
  <cols>
    <col min="1" max="1" width="8.50390625" style="18" customWidth="1"/>
    <col min="2" max="2" width="14.375" style="19" customWidth="1"/>
    <col min="3" max="3" width="15.875" style="20" customWidth="1"/>
    <col min="4" max="4" width="66.50390625" style="21" customWidth="1"/>
    <col min="5" max="5" width="18.125" style="20" customWidth="1"/>
    <col min="6" max="6" width="12.875" style="22" customWidth="1"/>
    <col min="7" max="7" width="13.50390625" style="23" customWidth="1"/>
    <col min="8" max="8" width="18.125" style="24" customWidth="1"/>
    <col min="9" max="9" width="16.125" style="25" customWidth="1"/>
    <col min="10" max="16384" width="10.00390625" style="25" customWidth="1"/>
  </cols>
  <sheetData>
    <row r="1" spans="1:8" s="26" customFormat="1" ht="20.25" customHeight="1">
      <c r="A1" s="83" t="s">
        <v>0</v>
      </c>
      <c r="B1" s="84" t="s">
        <v>1</v>
      </c>
      <c r="C1" s="57" t="s">
        <v>2</v>
      </c>
      <c r="D1" s="85" t="s">
        <v>3</v>
      </c>
      <c r="E1" s="267" t="s">
        <v>4</v>
      </c>
      <c r="F1" s="267"/>
      <c r="G1" s="86" t="s">
        <v>5</v>
      </c>
      <c r="H1" s="87" t="s">
        <v>6</v>
      </c>
    </row>
    <row r="2" spans="1:8" s="27" customFormat="1" ht="33.75" customHeight="1">
      <c r="A2" s="88"/>
      <c r="B2" s="81" t="s">
        <v>7</v>
      </c>
      <c r="C2" s="52" t="s">
        <v>8</v>
      </c>
      <c r="D2" s="70" t="s">
        <v>9</v>
      </c>
      <c r="E2" s="71" t="s">
        <v>10</v>
      </c>
      <c r="F2" s="72" t="s">
        <v>11</v>
      </c>
      <c r="G2" s="82" t="s">
        <v>12</v>
      </c>
      <c r="H2" s="89" t="s">
        <v>12</v>
      </c>
    </row>
    <row r="3" spans="1:8" s="28" customFormat="1" ht="15">
      <c r="A3" s="90">
        <v>1</v>
      </c>
      <c r="B3" s="73" t="s">
        <v>13</v>
      </c>
      <c r="C3" s="74">
        <v>3</v>
      </c>
      <c r="D3" s="73" t="s">
        <v>14</v>
      </c>
      <c r="E3" s="74">
        <v>5</v>
      </c>
      <c r="F3" s="74">
        <v>6</v>
      </c>
      <c r="G3" s="75">
        <v>7</v>
      </c>
      <c r="H3" s="91">
        <v>8</v>
      </c>
    </row>
    <row r="4" spans="1:8" s="28" customFormat="1" ht="37.5" customHeight="1">
      <c r="A4" s="149" t="s">
        <v>15</v>
      </c>
      <c r="B4" s="150" t="s">
        <v>16</v>
      </c>
      <c r="C4" s="151" t="s">
        <v>15</v>
      </c>
      <c r="D4" s="152" t="s">
        <v>48</v>
      </c>
      <c r="E4" s="151" t="s">
        <v>15</v>
      </c>
      <c r="F4" s="151" t="s">
        <v>15</v>
      </c>
      <c r="G4" s="151" t="s">
        <v>15</v>
      </c>
      <c r="H4" s="153" t="s">
        <v>15</v>
      </c>
    </row>
    <row r="5" spans="1:8" s="29" customFormat="1" ht="37.5" customHeight="1">
      <c r="A5" s="101" t="s">
        <v>15</v>
      </c>
      <c r="B5" s="108" t="s">
        <v>15</v>
      </c>
      <c r="C5" s="100" t="s">
        <v>17</v>
      </c>
      <c r="D5" s="102" t="s">
        <v>18</v>
      </c>
      <c r="E5" s="107" t="s">
        <v>15</v>
      </c>
      <c r="F5" s="108" t="s">
        <v>15</v>
      </c>
      <c r="G5" s="107" t="s">
        <v>15</v>
      </c>
      <c r="H5" s="109" t="s">
        <v>15</v>
      </c>
    </row>
    <row r="6" spans="1:8" s="29" customFormat="1" ht="37.5" customHeight="1">
      <c r="A6" s="63" t="s">
        <v>15</v>
      </c>
      <c r="B6" s="76" t="s">
        <v>15</v>
      </c>
      <c r="C6" s="38" t="s">
        <v>19</v>
      </c>
      <c r="D6" s="36" t="s">
        <v>20</v>
      </c>
      <c r="E6" s="76" t="s">
        <v>15</v>
      </c>
      <c r="F6" s="42" t="s">
        <v>15</v>
      </c>
      <c r="G6" s="76" t="s">
        <v>15</v>
      </c>
      <c r="H6" s="92" t="s">
        <v>15</v>
      </c>
    </row>
    <row r="7" spans="1:8" s="29" customFormat="1" ht="37.5" customHeight="1">
      <c r="A7" s="65">
        <v>1</v>
      </c>
      <c r="B7" s="77"/>
      <c r="C7" s="38"/>
      <c r="D7" s="37" t="s">
        <v>30</v>
      </c>
      <c r="E7" s="38" t="s">
        <v>21</v>
      </c>
      <c r="F7" s="203">
        <f>Przedmiar_drogowy!F7</f>
        <v>0.35</v>
      </c>
      <c r="G7" s="258"/>
      <c r="H7" s="66">
        <f>F7*G7</f>
        <v>0</v>
      </c>
    </row>
    <row r="8" spans="1:8" s="29" customFormat="1" ht="37.5" customHeight="1">
      <c r="A8" s="65">
        <f>A7+1</f>
        <v>2</v>
      </c>
      <c r="B8" s="77"/>
      <c r="C8" s="38"/>
      <c r="D8" s="45" t="s">
        <v>89</v>
      </c>
      <c r="E8" s="38" t="s">
        <v>80</v>
      </c>
      <c r="F8" s="79">
        <f>Przedmiar_drogowy!F19</f>
        <v>1</v>
      </c>
      <c r="G8" s="258"/>
      <c r="H8" s="66">
        <f aca="true" t="shared" si="0" ref="H8:H71">F8*G8</f>
        <v>0</v>
      </c>
    </row>
    <row r="9" spans="1:8" s="29" customFormat="1" ht="12.75" customHeight="1" hidden="1">
      <c r="A9" s="115"/>
      <c r="B9" s="114"/>
      <c r="C9" s="114"/>
      <c r="D9" s="114"/>
      <c r="E9" s="114"/>
      <c r="F9" s="114"/>
      <c r="G9" s="114"/>
      <c r="H9" s="66">
        <f t="shared" si="0"/>
        <v>0</v>
      </c>
    </row>
    <row r="10" spans="1:8" s="29" customFormat="1" ht="12.75" customHeight="1" hidden="1">
      <c r="A10" s="115"/>
      <c r="B10" s="114"/>
      <c r="C10" s="114"/>
      <c r="D10" s="114"/>
      <c r="E10" s="114"/>
      <c r="F10" s="114"/>
      <c r="G10" s="114"/>
      <c r="H10" s="66">
        <f t="shared" si="0"/>
        <v>0</v>
      </c>
    </row>
    <row r="11" spans="1:8" s="29" customFormat="1" ht="15" hidden="1">
      <c r="A11" s="115"/>
      <c r="B11" s="114"/>
      <c r="C11" s="114"/>
      <c r="D11" s="114"/>
      <c r="E11" s="114"/>
      <c r="F11" s="114"/>
      <c r="G11" s="114"/>
      <c r="H11" s="66">
        <f t="shared" si="0"/>
        <v>0</v>
      </c>
    </row>
    <row r="12" spans="1:8" s="29" customFormat="1" ht="15" hidden="1">
      <c r="A12" s="115"/>
      <c r="B12" s="114"/>
      <c r="C12" s="114"/>
      <c r="D12" s="114"/>
      <c r="E12" s="114"/>
      <c r="F12" s="114"/>
      <c r="G12" s="114"/>
      <c r="H12" s="66">
        <f t="shared" si="0"/>
        <v>0</v>
      </c>
    </row>
    <row r="13" spans="1:8" s="29" customFormat="1" ht="15" hidden="1">
      <c r="A13" s="115"/>
      <c r="B13" s="114"/>
      <c r="C13" s="114"/>
      <c r="D13" s="114"/>
      <c r="E13" s="114"/>
      <c r="F13" s="114"/>
      <c r="G13" s="114"/>
      <c r="H13" s="66">
        <f t="shared" si="0"/>
        <v>0</v>
      </c>
    </row>
    <row r="14" spans="1:8" s="29" customFormat="1" ht="15" hidden="1">
      <c r="A14" s="115"/>
      <c r="B14" s="114"/>
      <c r="C14" s="114"/>
      <c r="D14" s="114"/>
      <c r="E14" s="114"/>
      <c r="F14" s="114"/>
      <c r="G14" s="114"/>
      <c r="H14" s="66">
        <f t="shared" si="0"/>
        <v>0</v>
      </c>
    </row>
    <row r="15" spans="1:8" s="29" customFormat="1" ht="15" hidden="1">
      <c r="A15" s="115"/>
      <c r="B15" s="114"/>
      <c r="C15" s="114"/>
      <c r="D15" s="114"/>
      <c r="E15" s="114"/>
      <c r="F15" s="114"/>
      <c r="G15" s="114"/>
      <c r="H15" s="66">
        <f t="shared" si="0"/>
        <v>0</v>
      </c>
    </row>
    <row r="16" spans="1:8" s="29" customFormat="1" ht="15" hidden="1">
      <c r="A16" s="115"/>
      <c r="B16" s="114"/>
      <c r="C16" s="114"/>
      <c r="D16" s="114"/>
      <c r="E16" s="114"/>
      <c r="F16" s="114"/>
      <c r="G16" s="114"/>
      <c r="H16" s="66">
        <f t="shared" si="0"/>
        <v>0</v>
      </c>
    </row>
    <row r="17" spans="1:8" s="29" customFormat="1" ht="15" hidden="1">
      <c r="A17" s="115"/>
      <c r="B17" s="114"/>
      <c r="C17" s="114"/>
      <c r="D17" s="114"/>
      <c r="E17" s="114"/>
      <c r="F17" s="114"/>
      <c r="G17" s="114"/>
      <c r="H17" s="66">
        <f t="shared" si="0"/>
        <v>0</v>
      </c>
    </row>
    <row r="18" spans="1:8" s="29" customFormat="1" ht="15" hidden="1">
      <c r="A18" s="115"/>
      <c r="B18" s="114"/>
      <c r="C18" s="114"/>
      <c r="D18" s="114"/>
      <c r="E18" s="114"/>
      <c r="F18" s="114"/>
      <c r="G18" s="114"/>
      <c r="H18" s="66">
        <f t="shared" si="0"/>
        <v>0</v>
      </c>
    </row>
    <row r="19" spans="1:8" s="29" customFormat="1" ht="15" hidden="1">
      <c r="A19" s="115"/>
      <c r="B19" s="114"/>
      <c r="C19" s="114"/>
      <c r="D19" s="114"/>
      <c r="E19" s="114"/>
      <c r="F19" s="114"/>
      <c r="G19" s="114"/>
      <c r="H19" s="66">
        <f t="shared" si="0"/>
        <v>0</v>
      </c>
    </row>
    <row r="20" spans="1:8" s="29" customFormat="1" ht="15" hidden="1">
      <c r="A20" s="115"/>
      <c r="B20" s="114"/>
      <c r="C20" s="114"/>
      <c r="D20" s="114"/>
      <c r="E20" s="114"/>
      <c r="F20" s="114"/>
      <c r="G20" s="114"/>
      <c r="H20" s="66">
        <f t="shared" si="0"/>
        <v>0</v>
      </c>
    </row>
    <row r="21" spans="1:8" s="29" customFormat="1" ht="15" hidden="1">
      <c r="A21" s="115"/>
      <c r="B21" s="114"/>
      <c r="C21" s="114"/>
      <c r="D21" s="114"/>
      <c r="E21" s="114"/>
      <c r="F21" s="114"/>
      <c r="G21" s="114"/>
      <c r="H21" s="66">
        <f t="shared" si="0"/>
        <v>0</v>
      </c>
    </row>
    <row r="22" spans="1:8" s="29" customFormat="1" ht="15" hidden="1">
      <c r="A22" s="115"/>
      <c r="B22" s="114"/>
      <c r="C22" s="114"/>
      <c r="D22" s="114"/>
      <c r="E22" s="114"/>
      <c r="F22" s="114"/>
      <c r="G22" s="114"/>
      <c r="H22" s="66">
        <f t="shared" si="0"/>
        <v>0</v>
      </c>
    </row>
    <row r="23" spans="1:8" s="29" customFormat="1" ht="15" hidden="1">
      <c r="A23" s="115"/>
      <c r="B23" s="114"/>
      <c r="C23" s="114"/>
      <c r="D23" s="114"/>
      <c r="E23" s="114"/>
      <c r="F23" s="114"/>
      <c r="G23" s="114"/>
      <c r="H23" s="66">
        <f t="shared" si="0"/>
        <v>0</v>
      </c>
    </row>
    <row r="24" spans="1:8" s="29" customFormat="1" ht="15" hidden="1">
      <c r="A24" s="115"/>
      <c r="B24" s="114"/>
      <c r="C24" s="114"/>
      <c r="D24" s="114"/>
      <c r="E24" s="114"/>
      <c r="F24" s="114"/>
      <c r="G24" s="114"/>
      <c r="H24" s="66">
        <f t="shared" si="0"/>
        <v>0</v>
      </c>
    </row>
    <row r="25" spans="1:8" s="29" customFormat="1" ht="12.75" customHeight="1" hidden="1">
      <c r="A25" s="115"/>
      <c r="B25" s="114"/>
      <c r="C25" s="114"/>
      <c r="D25" s="114"/>
      <c r="E25" s="114"/>
      <c r="F25" s="114"/>
      <c r="G25" s="114"/>
      <c r="H25" s="66">
        <f t="shared" si="0"/>
        <v>0</v>
      </c>
    </row>
    <row r="26" spans="1:8" s="29" customFormat="1" ht="12.75" customHeight="1" hidden="1">
      <c r="A26" s="115"/>
      <c r="B26" s="114"/>
      <c r="C26" s="114"/>
      <c r="D26" s="114"/>
      <c r="E26" s="114"/>
      <c r="F26" s="114"/>
      <c r="G26" s="114"/>
      <c r="H26" s="66">
        <f t="shared" si="0"/>
        <v>0</v>
      </c>
    </row>
    <row r="27" spans="1:8" s="29" customFormat="1" ht="12.75" customHeight="1" hidden="1">
      <c r="A27" s="115"/>
      <c r="B27" s="114"/>
      <c r="C27" s="114"/>
      <c r="D27" s="114"/>
      <c r="E27" s="114"/>
      <c r="F27" s="114"/>
      <c r="G27" s="114"/>
      <c r="H27" s="66">
        <f t="shared" si="0"/>
        <v>0</v>
      </c>
    </row>
    <row r="28" spans="1:8" s="29" customFormat="1" ht="12.75" customHeight="1" hidden="1">
      <c r="A28" s="115"/>
      <c r="B28" s="114"/>
      <c r="C28" s="114"/>
      <c r="D28" s="114"/>
      <c r="E28" s="114"/>
      <c r="F28" s="114"/>
      <c r="G28" s="114"/>
      <c r="H28" s="66">
        <f t="shared" si="0"/>
        <v>0</v>
      </c>
    </row>
    <row r="29" spans="1:8" s="29" customFormat="1" ht="12.75" customHeight="1" hidden="1">
      <c r="A29" s="115"/>
      <c r="B29" s="114"/>
      <c r="C29" s="114"/>
      <c r="D29" s="114"/>
      <c r="E29" s="114"/>
      <c r="F29" s="114"/>
      <c r="G29" s="114"/>
      <c r="H29" s="66">
        <f t="shared" si="0"/>
        <v>0</v>
      </c>
    </row>
    <row r="30" spans="1:8" s="29" customFormat="1" ht="12.75" customHeight="1" hidden="1">
      <c r="A30" s="115"/>
      <c r="B30" s="114"/>
      <c r="C30" s="114"/>
      <c r="D30" s="114"/>
      <c r="E30" s="114"/>
      <c r="F30" s="114"/>
      <c r="G30" s="114"/>
      <c r="H30" s="66">
        <f t="shared" si="0"/>
        <v>0</v>
      </c>
    </row>
    <row r="31" spans="1:8" s="29" customFormat="1" ht="12.75" customHeight="1" hidden="1">
      <c r="A31" s="115"/>
      <c r="B31" s="114"/>
      <c r="C31" s="114"/>
      <c r="D31" s="114"/>
      <c r="E31" s="114"/>
      <c r="F31" s="114"/>
      <c r="G31" s="114"/>
      <c r="H31" s="66">
        <f t="shared" si="0"/>
        <v>0</v>
      </c>
    </row>
    <row r="32" spans="1:8" s="29" customFormat="1" ht="12.75" customHeight="1" hidden="1">
      <c r="A32" s="115"/>
      <c r="B32" s="114"/>
      <c r="C32" s="114"/>
      <c r="D32" s="114"/>
      <c r="E32" s="114"/>
      <c r="F32" s="114"/>
      <c r="G32" s="114"/>
      <c r="H32" s="66">
        <f t="shared" si="0"/>
        <v>0</v>
      </c>
    </row>
    <row r="33" spans="1:8" s="29" customFormat="1" ht="12.75" customHeight="1" hidden="1">
      <c r="A33" s="115"/>
      <c r="B33" s="114"/>
      <c r="C33" s="114"/>
      <c r="D33" s="114"/>
      <c r="E33" s="114"/>
      <c r="F33" s="114"/>
      <c r="G33" s="114"/>
      <c r="H33" s="66">
        <f t="shared" si="0"/>
        <v>0</v>
      </c>
    </row>
    <row r="34" spans="1:8" s="29" customFormat="1" ht="12.75" customHeight="1" hidden="1">
      <c r="A34" s="115"/>
      <c r="B34" s="114"/>
      <c r="C34" s="114"/>
      <c r="D34" s="114"/>
      <c r="E34" s="114"/>
      <c r="F34" s="114"/>
      <c r="G34" s="114"/>
      <c r="H34" s="66">
        <f t="shared" si="0"/>
        <v>0</v>
      </c>
    </row>
    <row r="35" spans="1:8" s="29" customFormat="1" ht="15" hidden="1">
      <c r="A35" s="115"/>
      <c r="B35" s="114"/>
      <c r="C35" s="114"/>
      <c r="D35" s="114"/>
      <c r="E35" s="114"/>
      <c r="F35" s="114"/>
      <c r="G35" s="114"/>
      <c r="H35" s="66">
        <f t="shared" si="0"/>
        <v>0</v>
      </c>
    </row>
    <row r="36" spans="1:8" s="29" customFormat="1" ht="12.75" customHeight="1" hidden="1">
      <c r="A36" s="115"/>
      <c r="B36" s="114"/>
      <c r="C36" s="114"/>
      <c r="D36" s="114"/>
      <c r="E36" s="114"/>
      <c r="F36" s="114"/>
      <c r="G36" s="114"/>
      <c r="H36" s="66">
        <f t="shared" si="0"/>
        <v>0</v>
      </c>
    </row>
    <row r="37" spans="1:8" s="29" customFormat="1" ht="12.75" customHeight="1" hidden="1">
      <c r="A37" s="115"/>
      <c r="B37" s="114"/>
      <c r="C37" s="114"/>
      <c r="D37" s="114"/>
      <c r="E37" s="114"/>
      <c r="F37" s="114"/>
      <c r="G37" s="114"/>
      <c r="H37" s="66">
        <f t="shared" si="0"/>
        <v>0</v>
      </c>
    </row>
    <row r="38" spans="1:8" s="29" customFormat="1" ht="12.75" customHeight="1" hidden="1">
      <c r="A38" s="115"/>
      <c r="B38" s="114"/>
      <c r="C38" s="114"/>
      <c r="D38" s="114"/>
      <c r="E38" s="114"/>
      <c r="F38" s="114"/>
      <c r="G38" s="114"/>
      <c r="H38" s="66">
        <f t="shared" si="0"/>
        <v>0</v>
      </c>
    </row>
    <row r="39" spans="1:8" s="29" customFormat="1" ht="12.75" customHeight="1" hidden="1">
      <c r="A39" s="115"/>
      <c r="B39" s="114"/>
      <c r="C39" s="114"/>
      <c r="D39" s="114"/>
      <c r="E39" s="114"/>
      <c r="F39" s="114"/>
      <c r="G39" s="114"/>
      <c r="H39" s="66">
        <f t="shared" si="0"/>
        <v>0</v>
      </c>
    </row>
    <row r="40" spans="1:8" s="29" customFormat="1" ht="15" hidden="1">
      <c r="A40" s="115"/>
      <c r="B40" s="114"/>
      <c r="C40" s="114"/>
      <c r="D40" s="114"/>
      <c r="E40" s="114"/>
      <c r="F40" s="114"/>
      <c r="G40" s="114"/>
      <c r="H40" s="66">
        <f t="shared" si="0"/>
        <v>0</v>
      </c>
    </row>
    <row r="41" spans="1:8" s="29" customFormat="1" ht="15" hidden="1">
      <c r="A41" s="115"/>
      <c r="B41" s="114"/>
      <c r="C41" s="114"/>
      <c r="D41" s="114"/>
      <c r="E41" s="114"/>
      <c r="F41" s="114"/>
      <c r="G41" s="114"/>
      <c r="H41" s="66">
        <f t="shared" si="0"/>
        <v>0</v>
      </c>
    </row>
    <row r="42" spans="1:8" s="29" customFormat="1" ht="15" hidden="1">
      <c r="A42" s="115"/>
      <c r="B42" s="114"/>
      <c r="C42" s="114"/>
      <c r="D42" s="114"/>
      <c r="E42" s="114"/>
      <c r="F42" s="114"/>
      <c r="G42" s="114"/>
      <c r="H42" s="66">
        <f t="shared" si="0"/>
        <v>0</v>
      </c>
    </row>
    <row r="43" spans="1:8" s="29" customFormat="1" ht="15" hidden="1">
      <c r="A43" s="115"/>
      <c r="B43" s="114"/>
      <c r="C43" s="114"/>
      <c r="D43" s="114"/>
      <c r="E43" s="114"/>
      <c r="F43" s="114"/>
      <c r="G43" s="114"/>
      <c r="H43" s="66">
        <f t="shared" si="0"/>
        <v>0</v>
      </c>
    </row>
    <row r="44" spans="1:8" s="29" customFormat="1" ht="15" hidden="1">
      <c r="A44" s="115"/>
      <c r="B44" s="114"/>
      <c r="C44" s="114"/>
      <c r="D44" s="114"/>
      <c r="E44" s="114"/>
      <c r="F44" s="114"/>
      <c r="G44" s="114"/>
      <c r="H44" s="66">
        <f t="shared" si="0"/>
        <v>0</v>
      </c>
    </row>
    <row r="45" spans="1:8" s="29" customFormat="1" ht="12.75" customHeight="1" hidden="1">
      <c r="A45" s="115"/>
      <c r="B45" s="114"/>
      <c r="C45" s="114"/>
      <c r="D45" s="114"/>
      <c r="E45" s="114"/>
      <c r="F45" s="114"/>
      <c r="G45" s="114"/>
      <c r="H45" s="66">
        <f t="shared" si="0"/>
        <v>0</v>
      </c>
    </row>
    <row r="46" spans="1:8" s="29" customFormat="1" ht="15" hidden="1">
      <c r="A46" s="115"/>
      <c r="B46" s="114"/>
      <c r="C46" s="114"/>
      <c r="D46" s="114"/>
      <c r="E46" s="114"/>
      <c r="F46" s="114"/>
      <c r="G46" s="114"/>
      <c r="H46" s="66">
        <f t="shared" si="0"/>
        <v>0</v>
      </c>
    </row>
    <row r="47" spans="1:8" s="29" customFormat="1" ht="12.75" customHeight="1" hidden="1">
      <c r="A47" s="115"/>
      <c r="B47" s="114"/>
      <c r="C47" s="114"/>
      <c r="D47" s="114"/>
      <c r="E47" s="114"/>
      <c r="F47" s="114"/>
      <c r="G47" s="114"/>
      <c r="H47" s="66">
        <f t="shared" si="0"/>
        <v>0</v>
      </c>
    </row>
    <row r="48" spans="1:8" s="29" customFormat="1" ht="12.75" customHeight="1" hidden="1">
      <c r="A48" s="115"/>
      <c r="B48" s="114"/>
      <c r="C48" s="114"/>
      <c r="D48" s="114"/>
      <c r="E48" s="114"/>
      <c r="F48" s="114"/>
      <c r="G48" s="114"/>
      <c r="H48" s="66">
        <f t="shared" si="0"/>
        <v>0</v>
      </c>
    </row>
    <row r="49" spans="1:8" s="29" customFormat="1" ht="12.75" customHeight="1" hidden="1">
      <c r="A49" s="115"/>
      <c r="B49" s="114"/>
      <c r="C49" s="114"/>
      <c r="D49" s="114"/>
      <c r="E49" s="114"/>
      <c r="F49" s="114"/>
      <c r="G49" s="114"/>
      <c r="H49" s="66">
        <f t="shared" si="0"/>
        <v>0</v>
      </c>
    </row>
    <row r="50" spans="1:8" s="29" customFormat="1" ht="15" hidden="1">
      <c r="A50" s="115"/>
      <c r="B50" s="114"/>
      <c r="C50" s="114"/>
      <c r="D50" s="114"/>
      <c r="E50" s="114"/>
      <c r="F50" s="114"/>
      <c r="G50" s="114"/>
      <c r="H50" s="66">
        <f t="shared" si="0"/>
        <v>0</v>
      </c>
    </row>
    <row r="51" spans="1:8" s="29" customFormat="1" ht="15" hidden="1">
      <c r="A51" s="115"/>
      <c r="B51" s="114"/>
      <c r="C51" s="114"/>
      <c r="D51" s="114"/>
      <c r="E51" s="114"/>
      <c r="F51" s="114"/>
      <c r="G51" s="114"/>
      <c r="H51" s="66">
        <f t="shared" si="0"/>
        <v>0</v>
      </c>
    </row>
    <row r="52" spans="1:8" s="29" customFormat="1" ht="15" hidden="1">
      <c r="A52" s="115"/>
      <c r="B52" s="114"/>
      <c r="C52" s="114"/>
      <c r="D52" s="114"/>
      <c r="E52" s="114"/>
      <c r="F52" s="114"/>
      <c r="G52" s="114"/>
      <c r="H52" s="66">
        <f t="shared" si="0"/>
        <v>0</v>
      </c>
    </row>
    <row r="53" spans="1:8" s="29" customFormat="1" ht="15" hidden="1">
      <c r="A53" s="115"/>
      <c r="B53" s="114"/>
      <c r="C53" s="114"/>
      <c r="D53" s="114"/>
      <c r="E53" s="114"/>
      <c r="F53" s="114"/>
      <c r="G53" s="114"/>
      <c r="H53" s="66">
        <f t="shared" si="0"/>
        <v>0</v>
      </c>
    </row>
    <row r="54" spans="1:9" s="29" customFormat="1" ht="12.75" customHeight="1" hidden="1">
      <c r="A54" s="115"/>
      <c r="B54" s="114"/>
      <c r="C54" s="114"/>
      <c r="D54" s="114"/>
      <c r="E54" s="114"/>
      <c r="F54" s="114"/>
      <c r="G54" s="114"/>
      <c r="H54" s="66">
        <f t="shared" si="0"/>
        <v>0</v>
      </c>
      <c r="I54" s="30"/>
    </row>
    <row r="55" spans="1:8" s="29" customFormat="1" ht="12.75" customHeight="1" hidden="1">
      <c r="A55" s="115"/>
      <c r="B55" s="114"/>
      <c r="C55" s="114"/>
      <c r="D55" s="114"/>
      <c r="E55" s="114"/>
      <c r="F55" s="114"/>
      <c r="G55" s="114"/>
      <c r="H55" s="66">
        <f t="shared" si="0"/>
        <v>0</v>
      </c>
    </row>
    <row r="56" spans="1:8" s="29" customFormat="1" ht="15" hidden="1">
      <c r="A56" s="115"/>
      <c r="B56" s="114"/>
      <c r="C56" s="114"/>
      <c r="D56" s="114"/>
      <c r="E56" s="114"/>
      <c r="F56" s="114"/>
      <c r="G56" s="114"/>
      <c r="H56" s="66">
        <f t="shared" si="0"/>
        <v>0</v>
      </c>
    </row>
    <row r="57" spans="1:8" s="29" customFormat="1" ht="15" hidden="1">
      <c r="A57" s="115"/>
      <c r="B57" s="114"/>
      <c r="C57" s="114"/>
      <c r="D57" s="114"/>
      <c r="E57" s="114"/>
      <c r="F57" s="114"/>
      <c r="G57" s="114"/>
      <c r="H57" s="66">
        <f t="shared" si="0"/>
        <v>0</v>
      </c>
    </row>
    <row r="58" spans="1:8" s="29" customFormat="1" ht="15" hidden="1">
      <c r="A58" s="115"/>
      <c r="B58" s="114"/>
      <c r="C58" s="114"/>
      <c r="D58" s="114"/>
      <c r="E58" s="114"/>
      <c r="F58" s="114"/>
      <c r="G58" s="114"/>
      <c r="H58" s="66">
        <f t="shared" si="0"/>
        <v>0</v>
      </c>
    </row>
    <row r="59" spans="1:8" s="29" customFormat="1" ht="15" hidden="1">
      <c r="A59" s="115"/>
      <c r="B59" s="114"/>
      <c r="C59" s="114"/>
      <c r="D59" s="114"/>
      <c r="E59" s="114"/>
      <c r="F59" s="114"/>
      <c r="G59" s="114"/>
      <c r="H59" s="66">
        <f t="shared" si="0"/>
        <v>0</v>
      </c>
    </row>
    <row r="60" spans="1:8" s="29" customFormat="1" ht="15" hidden="1">
      <c r="A60" s="115"/>
      <c r="B60" s="114"/>
      <c r="C60" s="114"/>
      <c r="D60" s="114"/>
      <c r="E60" s="114"/>
      <c r="F60" s="114"/>
      <c r="G60" s="114"/>
      <c r="H60" s="66">
        <f t="shared" si="0"/>
        <v>0</v>
      </c>
    </row>
    <row r="61" spans="1:8" s="29" customFormat="1" ht="15" hidden="1">
      <c r="A61" s="115"/>
      <c r="B61" s="114"/>
      <c r="C61" s="114"/>
      <c r="D61" s="114"/>
      <c r="E61" s="114"/>
      <c r="F61" s="114"/>
      <c r="G61" s="114"/>
      <c r="H61" s="66">
        <f t="shared" si="0"/>
        <v>0</v>
      </c>
    </row>
    <row r="62" spans="1:8" s="29" customFormat="1" ht="15" hidden="1">
      <c r="A62" s="115"/>
      <c r="B62" s="114"/>
      <c r="C62" s="114"/>
      <c r="D62" s="114"/>
      <c r="E62" s="114"/>
      <c r="F62" s="114"/>
      <c r="G62" s="114"/>
      <c r="H62" s="66">
        <f t="shared" si="0"/>
        <v>0</v>
      </c>
    </row>
    <row r="63" spans="1:8" s="29" customFormat="1" ht="12.75" customHeight="1" hidden="1">
      <c r="A63" s="115"/>
      <c r="B63" s="114"/>
      <c r="C63" s="114"/>
      <c r="D63" s="114"/>
      <c r="E63" s="114"/>
      <c r="F63" s="114"/>
      <c r="G63" s="114"/>
      <c r="H63" s="66">
        <f t="shared" si="0"/>
        <v>0</v>
      </c>
    </row>
    <row r="64" spans="1:8" s="29" customFormat="1" ht="15" hidden="1">
      <c r="A64" s="115"/>
      <c r="B64" s="114"/>
      <c r="C64" s="114"/>
      <c r="D64" s="114"/>
      <c r="E64" s="114"/>
      <c r="F64" s="114"/>
      <c r="G64" s="114"/>
      <c r="H64" s="66">
        <f t="shared" si="0"/>
        <v>0</v>
      </c>
    </row>
    <row r="65" spans="1:8" s="29" customFormat="1" ht="12.75" customHeight="1" hidden="1">
      <c r="A65" s="115"/>
      <c r="B65" s="114"/>
      <c r="C65" s="114"/>
      <c r="D65" s="114"/>
      <c r="E65" s="114"/>
      <c r="F65" s="114"/>
      <c r="G65" s="114"/>
      <c r="H65" s="66">
        <f t="shared" si="0"/>
        <v>0</v>
      </c>
    </row>
    <row r="66" spans="1:8" s="29" customFormat="1" ht="15" hidden="1">
      <c r="A66" s="115"/>
      <c r="B66" s="114"/>
      <c r="C66" s="114"/>
      <c r="D66" s="114"/>
      <c r="E66" s="114"/>
      <c r="F66" s="114"/>
      <c r="G66" s="114"/>
      <c r="H66" s="66">
        <f t="shared" si="0"/>
        <v>0</v>
      </c>
    </row>
    <row r="67" spans="1:8" s="29" customFormat="1" ht="15" hidden="1">
      <c r="A67" s="115"/>
      <c r="B67" s="114"/>
      <c r="C67" s="114"/>
      <c r="D67" s="114"/>
      <c r="E67" s="114"/>
      <c r="F67" s="114"/>
      <c r="G67" s="114"/>
      <c r="H67" s="66">
        <f t="shared" si="0"/>
        <v>0</v>
      </c>
    </row>
    <row r="68" spans="1:8" s="29" customFormat="1" ht="15" hidden="1">
      <c r="A68" s="115"/>
      <c r="B68" s="114"/>
      <c r="C68" s="114"/>
      <c r="D68" s="114"/>
      <c r="E68" s="114"/>
      <c r="F68" s="114"/>
      <c r="G68" s="114"/>
      <c r="H68" s="66">
        <f t="shared" si="0"/>
        <v>0</v>
      </c>
    </row>
    <row r="69" spans="1:8" s="29" customFormat="1" ht="15" hidden="1">
      <c r="A69" s="115"/>
      <c r="B69" s="114"/>
      <c r="C69" s="114"/>
      <c r="D69" s="114"/>
      <c r="E69" s="114"/>
      <c r="F69" s="114"/>
      <c r="G69" s="114"/>
      <c r="H69" s="66">
        <f t="shared" si="0"/>
        <v>0</v>
      </c>
    </row>
    <row r="70" spans="1:8" s="29" customFormat="1" ht="15" hidden="1">
      <c r="A70" s="115"/>
      <c r="B70" s="114"/>
      <c r="C70" s="114"/>
      <c r="D70" s="114"/>
      <c r="E70" s="114"/>
      <c r="F70" s="114"/>
      <c r="G70" s="114"/>
      <c r="H70" s="66">
        <f t="shared" si="0"/>
        <v>0</v>
      </c>
    </row>
    <row r="71" spans="1:8" s="29" customFormat="1" ht="15" hidden="1">
      <c r="A71" s="115"/>
      <c r="B71" s="114"/>
      <c r="C71" s="114"/>
      <c r="D71" s="114"/>
      <c r="E71" s="114"/>
      <c r="F71" s="114"/>
      <c r="G71" s="114"/>
      <c r="H71" s="66">
        <f t="shared" si="0"/>
        <v>0</v>
      </c>
    </row>
    <row r="72" spans="1:8" s="29" customFormat="1" ht="15" hidden="1">
      <c r="A72" s="115"/>
      <c r="B72" s="114"/>
      <c r="C72" s="114"/>
      <c r="D72" s="114"/>
      <c r="E72" s="114"/>
      <c r="F72" s="114"/>
      <c r="G72" s="114"/>
      <c r="H72" s="66">
        <f aca="true" t="shared" si="1" ref="H72:H103">F72*G72</f>
        <v>0</v>
      </c>
    </row>
    <row r="73" spans="1:8" s="29" customFormat="1" ht="15" hidden="1">
      <c r="A73" s="115"/>
      <c r="B73" s="114"/>
      <c r="C73" s="114"/>
      <c r="D73" s="114"/>
      <c r="E73" s="114"/>
      <c r="F73" s="114"/>
      <c r="G73" s="114"/>
      <c r="H73" s="66">
        <f t="shared" si="1"/>
        <v>0</v>
      </c>
    </row>
    <row r="74" spans="1:8" s="29" customFormat="1" ht="15" hidden="1">
      <c r="A74" s="115"/>
      <c r="B74" s="114"/>
      <c r="C74" s="114"/>
      <c r="D74" s="114"/>
      <c r="E74" s="114"/>
      <c r="F74" s="114"/>
      <c r="G74" s="114"/>
      <c r="H74" s="66">
        <f t="shared" si="1"/>
        <v>0</v>
      </c>
    </row>
    <row r="75" spans="1:8" s="29" customFormat="1" ht="15" hidden="1">
      <c r="A75" s="115"/>
      <c r="B75" s="114"/>
      <c r="C75" s="114"/>
      <c r="D75" s="114"/>
      <c r="E75" s="114"/>
      <c r="F75" s="114"/>
      <c r="G75" s="114"/>
      <c r="H75" s="66">
        <f t="shared" si="1"/>
        <v>0</v>
      </c>
    </row>
    <row r="76" spans="1:8" s="29" customFormat="1" ht="15" hidden="1">
      <c r="A76" s="115"/>
      <c r="B76" s="114"/>
      <c r="C76" s="114"/>
      <c r="D76" s="114"/>
      <c r="E76" s="114"/>
      <c r="F76" s="114"/>
      <c r="G76" s="114"/>
      <c r="H76" s="66">
        <f t="shared" si="1"/>
        <v>0</v>
      </c>
    </row>
    <row r="77" spans="1:8" s="29" customFormat="1" ht="15" hidden="1">
      <c r="A77" s="115"/>
      <c r="B77" s="114"/>
      <c r="C77" s="114"/>
      <c r="D77" s="114"/>
      <c r="E77" s="114"/>
      <c r="F77" s="114"/>
      <c r="G77" s="114"/>
      <c r="H77" s="66">
        <f t="shared" si="1"/>
        <v>0</v>
      </c>
    </row>
    <row r="78" spans="1:8" s="29" customFormat="1" ht="15" hidden="1">
      <c r="A78" s="115"/>
      <c r="B78" s="114"/>
      <c r="C78" s="114"/>
      <c r="D78" s="114"/>
      <c r="E78" s="114"/>
      <c r="F78" s="114"/>
      <c r="G78" s="114"/>
      <c r="H78" s="66">
        <f t="shared" si="1"/>
        <v>0</v>
      </c>
    </row>
    <row r="79" spans="1:8" s="29" customFormat="1" ht="15" hidden="1">
      <c r="A79" s="115"/>
      <c r="B79" s="114"/>
      <c r="C79" s="114"/>
      <c r="D79" s="114"/>
      <c r="E79" s="114"/>
      <c r="F79" s="114"/>
      <c r="G79" s="114"/>
      <c r="H79" s="66">
        <f t="shared" si="1"/>
        <v>0</v>
      </c>
    </row>
    <row r="80" spans="1:8" s="29" customFormat="1" ht="12.75" customHeight="1" hidden="1">
      <c r="A80" s="115"/>
      <c r="B80" s="114"/>
      <c r="C80" s="114"/>
      <c r="D80" s="114"/>
      <c r="E80" s="114"/>
      <c r="F80" s="114"/>
      <c r="G80" s="114"/>
      <c r="H80" s="66">
        <f t="shared" si="1"/>
        <v>0</v>
      </c>
    </row>
    <row r="81" spans="1:8" s="29" customFormat="1" ht="12.75" customHeight="1" hidden="1">
      <c r="A81" s="115"/>
      <c r="B81" s="114"/>
      <c r="C81" s="114"/>
      <c r="D81" s="114"/>
      <c r="E81" s="114"/>
      <c r="F81" s="114"/>
      <c r="G81" s="114"/>
      <c r="H81" s="66">
        <f t="shared" si="1"/>
        <v>0</v>
      </c>
    </row>
    <row r="82" spans="1:8" s="29" customFormat="1" ht="12.75" customHeight="1" hidden="1">
      <c r="A82" s="115"/>
      <c r="B82" s="114"/>
      <c r="C82" s="114"/>
      <c r="D82" s="114"/>
      <c r="E82" s="114"/>
      <c r="F82" s="114"/>
      <c r="G82" s="114"/>
      <c r="H82" s="66">
        <f t="shared" si="1"/>
        <v>0</v>
      </c>
    </row>
    <row r="83" spans="1:8" s="29" customFormat="1" ht="12.75" customHeight="1" hidden="1">
      <c r="A83" s="115"/>
      <c r="B83" s="114"/>
      <c r="C83" s="114"/>
      <c r="D83" s="114"/>
      <c r="E83" s="114"/>
      <c r="F83" s="114"/>
      <c r="G83" s="114"/>
      <c r="H83" s="66">
        <f t="shared" si="1"/>
        <v>0</v>
      </c>
    </row>
    <row r="84" spans="1:8" s="29" customFormat="1" ht="12.75" customHeight="1" hidden="1">
      <c r="A84" s="115"/>
      <c r="B84" s="114"/>
      <c r="C84" s="114"/>
      <c r="D84" s="114"/>
      <c r="E84" s="114"/>
      <c r="F84" s="114"/>
      <c r="G84" s="114"/>
      <c r="H84" s="66">
        <f t="shared" si="1"/>
        <v>0</v>
      </c>
    </row>
    <row r="85" spans="1:8" s="29" customFormat="1" ht="12.75" customHeight="1" hidden="1">
      <c r="A85" s="115"/>
      <c r="B85" s="114"/>
      <c r="C85" s="114"/>
      <c r="D85" s="114"/>
      <c r="E85" s="114"/>
      <c r="F85" s="114"/>
      <c r="G85" s="114"/>
      <c r="H85" s="66">
        <f t="shared" si="1"/>
        <v>0</v>
      </c>
    </row>
    <row r="86" spans="1:8" s="29" customFormat="1" ht="12.75" customHeight="1" hidden="1">
      <c r="A86" s="115"/>
      <c r="B86" s="114"/>
      <c r="C86" s="114"/>
      <c r="D86" s="114"/>
      <c r="E86" s="114"/>
      <c r="F86" s="114"/>
      <c r="G86" s="114"/>
      <c r="H86" s="66">
        <f t="shared" si="1"/>
        <v>0</v>
      </c>
    </row>
    <row r="87" spans="1:8" s="29" customFormat="1" ht="15" hidden="1">
      <c r="A87" s="115"/>
      <c r="B87" s="114"/>
      <c r="C87" s="114"/>
      <c r="D87" s="114"/>
      <c r="E87" s="114"/>
      <c r="F87" s="114"/>
      <c r="G87" s="114"/>
      <c r="H87" s="66">
        <f t="shared" si="1"/>
        <v>0</v>
      </c>
    </row>
    <row r="88" spans="1:8" s="29" customFormat="1" ht="15" hidden="1">
      <c r="A88" s="115"/>
      <c r="B88" s="114"/>
      <c r="C88" s="114"/>
      <c r="D88" s="114"/>
      <c r="E88" s="114"/>
      <c r="F88" s="114"/>
      <c r="G88" s="114"/>
      <c r="H88" s="66">
        <f t="shared" si="1"/>
        <v>0</v>
      </c>
    </row>
    <row r="89" spans="1:8" s="29" customFormat="1" ht="15" hidden="1">
      <c r="A89" s="115"/>
      <c r="B89" s="114"/>
      <c r="C89" s="114"/>
      <c r="D89" s="114"/>
      <c r="E89" s="114"/>
      <c r="F89" s="114"/>
      <c r="G89" s="114"/>
      <c r="H89" s="66">
        <f t="shared" si="1"/>
        <v>0</v>
      </c>
    </row>
    <row r="90" spans="1:8" s="29" customFormat="1" ht="37.5" customHeight="1">
      <c r="A90" s="192" t="s">
        <v>15</v>
      </c>
      <c r="B90" s="42" t="s">
        <v>15</v>
      </c>
      <c r="C90" s="219" t="s">
        <v>104</v>
      </c>
      <c r="D90" s="36" t="s">
        <v>105</v>
      </c>
      <c r="E90" s="15" t="s">
        <v>15</v>
      </c>
      <c r="F90" s="42" t="s">
        <v>15</v>
      </c>
      <c r="G90" s="76" t="s">
        <v>15</v>
      </c>
      <c r="H90" s="66"/>
    </row>
    <row r="91" spans="1:8" s="29" customFormat="1" ht="37.5" customHeight="1">
      <c r="A91" s="233">
        <f>A8+1</f>
        <v>3</v>
      </c>
      <c r="B91" s="234"/>
      <c r="C91" s="235"/>
      <c r="D91" s="236" t="s">
        <v>112</v>
      </c>
      <c r="E91" s="235" t="s">
        <v>55</v>
      </c>
      <c r="F91" s="79">
        <f>Przedmiar_drogowy!F21</f>
        <v>2</v>
      </c>
      <c r="G91" s="210"/>
      <c r="H91" s="66">
        <f t="shared" si="1"/>
        <v>0</v>
      </c>
    </row>
    <row r="92" spans="1:8" s="29" customFormat="1" ht="37.5" customHeight="1">
      <c r="A92" s="65">
        <f>A91+1</f>
        <v>4</v>
      </c>
      <c r="B92" s="35"/>
      <c r="C92" s="38"/>
      <c r="D92" s="182" t="s">
        <v>106</v>
      </c>
      <c r="E92" s="141" t="s">
        <v>24</v>
      </c>
      <c r="F92" s="79">
        <f>Przedmiar_drogowy!F22</f>
        <v>200</v>
      </c>
      <c r="G92" s="259"/>
      <c r="H92" s="66">
        <f t="shared" si="1"/>
        <v>0</v>
      </c>
    </row>
    <row r="93" spans="1:8" s="29" customFormat="1" ht="36.75" customHeight="1">
      <c r="A93" s="177" t="s">
        <v>15</v>
      </c>
      <c r="B93" s="178" t="s">
        <v>15</v>
      </c>
      <c r="C93" s="141" t="s">
        <v>72</v>
      </c>
      <c r="D93" s="142" t="s">
        <v>73</v>
      </c>
      <c r="E93" s="178" t="s">
        <v>15</v>
      </c>
      <c r="F93" s="42" t="s">
        <v>15</v>
      </c>
      <c r="G93" s="76" t="s">
        <v>15</v>
      </c>
      <c r="H93" s="66"/>
    </row>
    <row r="94" spans="1:8" s="29" customFormat="1" ht="47.25">
      <c r="A94" s="65">
        <f>A92+1</f>
        <v>5</v>
      </c>
      <c r="B94" s="47"/>
      <c r="C94" s="47"/>
      <c r="D94" s="37" t="s">
        <v>109</v>
      </c>
      <c r="E94" s="38" t="s">
        <v>24</v>
      </c>
      <c r="F94" s="79">
        <f>Przedmiar_drogowy!F24</f>
        <v>79</v>
      </c>
      <c r="G94" s="259"/>
      <c r="H94" s="66">
        <f t="shared" si="1"/>
        <v>0</v>
      </c>
    </row>
    <row r="95" spans="1:8" s="29" customFormat="1" ht="47.25">
      <c r="A95" s="65">
        <f aca="true" t="shared" si="2" ref="A95:A100">A94+1</f>
        <v>6</v>
      </c>
      <c r="B95" s="47"/>
      <c r="C95" s="47"/>
      <c r="D95" s="37" t="s">
        <v>119</v>
      </c>
      <c r="E95" s="38" t="s">
        <v>24</v>
      </c>
      <c r="F95" s="79">
        <f>Przedmiar_drogowy!F25</f>
        <v>38</v>
      </c>
      <c r="G95" s="259"/>
      <c r="H95" s="66">
        <f t="shared" si="1"/>
        <v>0</v>
      </c>
    </row>
    <row r="96" spans="1:8" s="29" customFormat="1" ht="47.25">
      <c r="A96" s="65">
        <f t="shared" si="2"/>
        <v>7</v>
      </c>
      <c r="B96" s="47"/>
      <c r="C96" s="47"/>
      <c r="D96" s="37" t="s">
        <v>110</v>
      </c>
      <c r="E96" s="38" t="s">
        <v>24</v>
      </c>
      <c r="F96" s="79">
        <f>Przedmiar_drogowy!F26</f>
        <v>79</v>
      </c>
      <c r="G96" s="259"/>
      <c r="H96" s="66">
        <f t="shared" si="1"/>
        <v>0</v>
      </c>
    </row>
    <row r="97" spans="1:8" s="29" customFormat="1" ht="63">
      <c r="A97" s="65">
        <f t="shared" si="2"/>
        <v>8</v>
      </c>
      <c r="B97" s="47"/>
      <c r="C97" s="47"/>
      <c r="D97" s="37" t="s">
        <v>120</v>
      </c>
      <c r="E97" s="38" t="s">
        <v>24</v>
      </c>
      <c r="F97" s="79">
        <f>Przedmiar_drogowy!F27</f>
        <v>38</v>
      </c>
      <c r="G97" s="259"/>
      <c r="H97" s="66">
        <f t="shared" si="1"/>
        <v>0</v>
      </c>
    </row>
    <row r="98" spans="1:8" s="29" customFormat="1" ht="47.25">
      <c r="A98" s="143">
        <f t="shared" si="2"/>
        <v>9</v>
      </c>
      <c r="B98" s="184"/>
      <c r="C98" s="141"/>
      <c r="D98" s="37" t="s">
        <v>121</v>
      </c>
      <c r="E98" s="38" t="s">
        <v>52</v>
      </c>
      <c r="F98" s="79">
        <f>Przedmiar_drogowy!F28</f>
        <v>8</v>
      </c>
      <c r="G98" s="210"/>
      <c r="H98" s="66">
        <f t="shared" si="1"/>
        <v>0</v>
      </c>
    </row>
    <row r="99" spans="1:8" s="29" customFormat="1" ht="47.25">
      <c r="A99" s="143">
        <f t="shared" si="2"/>
        <v>10</v>
      </c>
      <c r="B99" s="184"/>
      <c r="C99" s="141"/>
      <c r="D99" s="182" t="s">
        <v>122</v>
      </c>
      <c r="E99" s="141" t="s">
        <v>55</v>
      </c>
      <c r="F99" s="79">
        <f>Przedmiar_drogowy!F29</f>
        <v>5</v>
      </c>
      <c r="G99" s="259"/>
      <c r="H99" s="66">
        <f t="shared" si="1"/>
        <v>0</v>
      </c>
    </row>
    <row r="100" spans="1:8" s="29" customFormat="1" ht="55.5" customHeight="1">
      <c r="A100" s="143">
        <f t="shared" si="2"/>
        <v>11</v>
      </c>
      <c r="B100" s="184"/>
      <c r="C100" s="141"/>
      <c r="D100" s="182" t="s">
        <v>101</v>
      </c>
      <c r="E100" s="141" t="s">
        <v>55</v>
      </c>
      <c r="F100" s="79">
        <f>Przedmiar_drogowy!F30</f>
        <v>5</v>
      </c>
      <c r="G100" s="259"/>
      <c r="H100" s="66">
        <f t="shared" si="1"/>
        <v>0</v>
      </c>
    </row>
    <row r="101" spans="1:8" s="29" customFormat="1" ht="37.5" customHeight="1">
      <c r="A101" s="167" t="s">
        <v>15</v>
      </c>
      <c r="B101" s="42" t="s">
        <v>15</v>
      </c>
      <c r="C101" s="38" t="s">
        <v>81</v>
      </c>
      <c r="D101" s="161" t="s">
        <v>82</v>
      </c>
      <c r="E101" s="34" t="s">
        <v>15</v>
      </c>
      <c r="F101" s="42" t="s">
        <v>15</v>
      </c>
      <c r="G101" s="76" t="s">
        <v>15</v>
      </c>
      <c r="H101" s="66"/>
    </row>
    <row r="102" spans="1:8" s="29" customFormat="1" ht="37.5" customHeight="1">
      <c r="A102" s="143">
        <f>A100+1</f>
        <v>12</v>
      </c>
      <c r="B102" s="184"/>
      <c r="C102" s="141"/>
      <c r="D102" s="182" t="s">
        <v>90</v>
      </c>
      <c r="E102" s="141" t="s">
        <v>52</v>
      </c>
      <c r="F102" s="79">
        <f>Przedmiar_drogowy!F32</f>
        <v>351</v>
      </c>
      <c r="G102" s="211"/>
      <c r="H102" s="66">
        <f t="shared" si="1"/>
        <v>0</v>
      </c>
    </row>
    <row r="103" spans="1:8" s="29" customFormat="1" ht="47.25">
      <c r="A103" s="143">
        <f>A102+1</f>
        <v>13</v>
      </c>
      <c r="B103" s="184"/>
      <c r="C103" s="141"/>
      <c r="D103" s="185" t="s">
        <v>91</v>
      </c>
      <c r="E103" s="141" t="s">
        <v>55</v>
      </c>
      <c r="F103" s="79">
        <f>Przedmiar_drogowy!F33</f>
        <v>6</v>
      </c>
      <c r="G103" s="211"/>
      <c r="H103" s="66">
        <f t="shared" si="1"/>
        <v>0</v>
      </c>
    </row>
    <row r="104" spans="1:8" s="31" customFormat="1" ht="37.5" customHeight="1">
      <c r="A104" s="63" t="s">
        <v>15</v>
      </c>
      <c r="B104" s="42" t="s">
        <v>15</v>
      </c>
      <c r="C104" s="34" t="s">
        <v>15</v>
      </c>
      <c r="D104" s="78" t="s">
        <v>31</v>
      </c>
      <c r="E104" s="76" t="s">
        <v>15</v>
      </c>
      <c r="F104" s="42" t="s">
        <v>15</v>
      </c>
      <c r="G104" s="76" t="s">
        <v>15</v>
      </c>
      <c r="H104" s="93">
        <f>SUM(H7:H103)</f>
        <v>0</v>
      </c>
    </row>
    <row r="105" spans="1:8" ht="12.75" customHeight="1" hidden="1">
      <c r="A105" s="115"/>
      <c r="B105" s="114"/>
      <c r="C105" s="114"/>
      <c r="D105" s="114"/>
      <c r="E105" s="114"/>
      <c r="F105" s="114"/>
      <c r="G105" s="114"/>
      <c r="H105" s="116"/>
    </row>
    <row r="106" spans="1:8" ht="12.75" customHeight="1" hidden="1">
      <c r="A106" s="115"/>
      <c r="B106" s="114"/>
      <c r="C106" s="114"/>
      <c r="D106" s="114"/>
      <c r="E106" s="114"/>
      <c r="F106" s="114"/>
      <c r="G106" s="114"/>
      <c r="H106" s="116"/>
    </row>
    <row r="107" spans="1:8" ht="12.75" customHeight="1" hidden="1">
      <c r="A107" s="115"/>
      <c r="B107" s="114"/>
      <c r="C107" s="114"/>
      <c r="D107" s="114"/>
      <c r="E107" s="114"/>
      <c r="F107" s="114"/>
      <c r="G107" s="114"/>
      <c r="H107" s="116"/>
    </row>
    <row r="108" spans="1:8" ht="47.25">
      <c r="A108" s="149" t="s">
        <v>15</v>
      </c>
      <c r="B108" s="150" t="s">
        <v>27</v>
      </c>
      <c r="C108" s="151" t="s">
        <v>15</v>
      </c>
      <c r="D108" s="152" t="s">
        <v>49</v>
      </c>
      <c r="E108" s="165" t="s">
        <v>15</v>
      </c>
      <c r="F108" s="166" t="s">
        <v>15</v>
      </c>
      <c r="G108" s="151" t="s">
        <v>15</v>
      </c>
      <c r="H108" s="153" t="s">
        <v>15</v>
      </c>
    </row>
    <row r="109" spans="1:8" ht="37.5" customHeight="1">
      <c r="A109" s="162" t="s">
        <v>15</v>
      </c>
      <c r="B109" s="138" t="s">
        <v>15</v>
      </c>
      <c r="C109" s="136" t="s">
        <v>94</v>
      </c>
      <c r="D109" s="137" t="s">
        <v>95</v>
      </c>
      <c r="E109" s="138" t="s">
        <v>15</v>
      </c>
      <c r="F109" s="108" t="s">
        <v>15</v>
      </c>
      <c r="G109" s="107" t="s">
        <v>15</v>
      </c>
      <c r="H109" s="109" t="s">
        <v>15</v>
      </c>
    </row>
    <row r="110" spans="1:8" ht="36.75" customHeight="1">
      <c r="A110" s="192" t="s">
        <v>15</v>
      </c>
      <c r="B110" s="140" t="s">
        <v>15</v>
      </c>
      <c r="C110" s="141" t="s">
        <v>96</v>
      </c>
      <c r="D110" s="142" t="s">
        <v>97</v>
      </c>
      <c r="E110" s="15" t="s">
        <v>15</v>
      </c>
      <c r="F110" s="76" t="s">
        <v>15</v>
      </c>
      <c r="G110" s="76" t="s">
        <v>15</v>
      </c>
      <c r="H110" s="92" t="s">
        <v>15</v>
      </c>
    </row>
    <row r="111" spans="1:8" ht="36.75" customHeight="1">
      <c r="A111" s="154">
        <f>A103+1</f>
        <v>14</v>
      </c>
      <c r="B111" s="98"/>
      <c r="C111" s="39"/>
      <c r="D111" s="99" t="s">
        <v>123</v>
      </c>
      <c r="E111" s="39" t="s">
        <v>98</v>
      </c>
      <c r="F111" s="79">
        <f>Przedmiar_drogowy!F37</f>
        <v>136</v>
      </c>
      <c r="G111" s="210"/>
      <c r="H111" s="66">
        <f>F111*G111</f>
        <v>0</v>
      </c>
    </row>
    <row r="112" spans="1:8" ht="37.5" customHeight="1">
      <c r="A112" s="154">
        <f>A111+1</f>
        <v>15</v>
      </c>
      <c r="B112" s="205"/>
      <c r="C112" s="205"/>
      <c r="D112" s="144" t="s">
        <v>100</v>
      </c>
      <c r="E112" s="141" t="s">
        <v>98</v>
      </c>
      <c r="F112" s="79">
        <f>Przedmiar_drogowy!F38</f>
        <v>87</v>
      </c>
      <c r="G112" s="195"/>
      <c r="H112" s="66">
        <f>F112*G112</f>
        <v>0</v>
      </c>
    </row>
    <row r="113" spans="1:8" ht="37.5" customHeight="1">
      <c r="A113" s="63" t="s">
        <v>15</v>
      </c>
      <c r="B113" s="42" t="s">
        <v>15</v>
      </c>
      <c r="C113" s="34" t="s">
        <v>15</v>
      </c>
      <c r="D113" s="78" t="s">
        <v>99</v>
      </c>
      <c r="E113" s="76" t="s">
        <v>15</v>
      </c>
      <c r="F113" s="42" t="s">
        <v>15</v>
      </c>
      <c r="G113" s="76" t="s">
        <v>15</v>
      </c>
      <c r="H113" s="93">
        <f>SUM(H111:H112)</f>
        <v>0</v>
      </c>
    </row>
    <row r="114" spans="1:8" ht="37.5" customHeight="1">
      <c r="A114" s="162" t="s">
        <v>15</v>
      </c>
      <c r="B114" s="138" t="s">
        <v>15</v>
      </c>
      <c r="C114" s="156" t="s">
        <v>50</v>
      </c>
      <c r="D114" s="157" t="s">
        <v>51</v>
      </c>
      <c r="E114" s="138" t="s">
        <v>15</v>
      </c>
      <c r="F114" s="108" t="s">
        <v>15</v>
      </c>
      <c r="G114" s="107" t="s">
        <v>15</v>
      </c>
      <c r="H114" s="109" t="s">
        <v>15</v>
      </c>
    </row>
    <row r="115" spans="1:8" ht="37.5" customHeight="1">
      <c r="A115" s="167" t="s">
        <v>15</v>
      </c>
      <c r="B115" s="42" t="s">
        <v>15</v>
      </c>
      <c r="C115" s="39" t="s">
        <v>65</v>
      </c>
      <c r="D115" s="36" t="s">
        <v>66</v>
      </c>
      <c r="E115" s="34" t="s">
        <v>15</v>
      </c>
      <c r="F115" s="76" t="s">
        <v>15</v>
      </c>
      <c r="G115" s="76" t="s">
        <v>15</v>
      </c>
      <c r="H115" s="92" t="s">
        <v>15</v>
      </c>
    </row>
    <row r="116" spans="1:8" ht="37.5" customHeight="1">
      <c r="A116" s="168">
        <f>A112+1</f>
        <v>16</v>
      </c>
      <c r="B116" s="169"/>
      <c r="C116" s="39"/>
      <c r="D116" s="45" t="s">
        <v>124</v>
      </c>
      <c r="E116" s="38" t="s">
        <v>52</v>
      </c>
      <c r="F116" s="79">
        <f>Przedmiar_drogowy!F41</f>
        <v>13</v>
      </c>
      <c r="G116" s="210"/>
      <c r="H116" s="66">
        <f>F116*G116</f>
        <v>0</v>
      </c>
    </row>
    <row r="117" spans="1:8" ht="37.5" customHeight="1">
      <c r="A117" s="168">
        <f>A116+1</f>
        <v>17</v>
      </c>
      <c r="B117" s="169"/>
      <c r="C117" s="39"/>
      <c r="D117" s="45" t="s">
        <v>125</v>
      </c>
      <c r="E117" s="38" t="s">
        <v>55</v>
      </c>
      <c r="F117" s="79">
        <f>Przedmiar_drogowy!F42</f>
        <v>4</v>
      </c>
      <c r="G117" s="210"/>
      <c r="H117" s="66">
        <f>F117*G117</f>
        <v>0</v>
      </c>
    </row>
    <row r="118" spans="1:8" ht="37.5" customHeight="1">
      <c r="A118" s="63" t="s">
        <v>15</v>
      </c>
      <c r="B118" s="42" t="s">
        <v>15</v>
      </c>
      <c r="C118" s="34" t="s">
        <v>15</v>
      </c>
      <c r="D118" s="78" t="s">
        <v>58</v>
      </c>
      <c r="E118" s="76" t="s">
        <v>15</v>
      </c>
      <c r="F118" s="42" t="s">
        <v>15</v>
      </c>
      <c r="G118" s="76" t="s">
        <v>15</v>
      </c>
      <c r="H118" s="93">
        <f>SUM(H116:H117)</f>
        <v>0</v>
      </c>
    </row>
    <row r="119" spans="1:8" ht="38.25" customHeight="1">
      <c r="A119" s="101" t="s">
        <v>15</v>
      </c>
      <c r="B119" s="107" t="s">
        <v>15</v>
      </c>
      <c r="C119" s="100" t="s">
        <v>22</v>
      </c>
      <c r="D119" s="102" t="s">
        <v>23</v>
      </c>
      <c r="E119" s="107" t="s">
        <v>15</v>
      </c>
      <c r="F119" s="108" t="s">
        <v>15</v>
      </c>
      <c r="G119" s="107" t="s">
        <v>15</v>
      </c>
      <c r="H119" s="109" t="s">
        <v>15</v>
      </c>
    </row>
    <row r="120" spans="1:8" ht="37.5" customHeight="1">
      <c r="A120" s="63" t="s">
        <v>15</v>
      </c>
      <c r="B120" s="42" t="s">
        <v>15</v>
      </c>
      <c r="C120" s="38" t="s">
        <v>39</v>
      </c>
      <c r="D120" s="36" t="s">
        <v>40</v>
      </c>
      <c r="E120" s="117" t="s">
        <v>15</v>
      </c>
      <c r="F120" s="76" t="s">
        <v>15</v>
      </c>
      <c r="G120" s="76" t="s">
        <v>15</v>
      </c>
      <c r="H120" s="92" t="s">
        <v>15</v>
      </c>
    </row>
    <row r="121" spans="1:8" ht="37.5" customHeight="1">
      <c r="A121" s="154">
        <f>A117+1</f>
        <v>18</v>
      </c>
      <c r="B121" s="98"/>
      <c r="C121" s="39"/>
      <c r="D121" s="99" t="s">
        <v>77</v>
      </c>
      <c r="E121" s="39" t="s">
        <v>24</v>
      </c>
      <c r="F121" s="79">
        <f>Przedmiar_drogowy!F50:H50</f>
        <v>79</v>
      </c>
      <c r="G121" s="259"/>
      <c r="H121" s="66">
        <f>F121*G121</f>
        <v>0</v>
      </c>
    </row>
    <row r="122" spans="1:8" ht="37.5" customHeight="1">
      <c r="A122" s="154">
        <f>A121+1</f>
        <v>19</v>
      </c>
      <c r="B122" s="98"/>
      <c r="C122" s="39"/>
      <c r="D122" s="99" t="s">
        <v>154</v>
      </c>
      <c r="E122" s="39" t="s">
        <v>24</v>
      </c>
      <c r="F122" s="79">
        <f>Przedmiar_drogowy!F51:H51</f>
        <v>124</v>
      </c>
      <c r="G122" s="259"/>
      <c r="H122" s="66">
        <f aca="true" t="shared" si="3" ref="H122:H149">F122*G122</f>
        <v>0</v>
      </c>
    </row>
    <row r="123" spans="1:8" ht="37.5" customHeight="1">
      <c r="A123" s="154">
        <f>A122+1</f>
        <v>20</v>
      </c>
      <c r="B123" s="98"/>
      <c r="C123" s="39"/>
      <c r="D123" s="99" t="s">
        <v>126</v>
      </c>
      <c r="E123" s="39" t="s">
        <v>24</v>
      </c>
      <c r="F123" s="79">
        <f>Przedmiar_drogowy!F52:H52</f>
        <v>321</v>
      </c>
      <c r="G123" s="259"/>
      <c r="H123" s="66">
        <f t="shared" si="3"/>
        <v>0</v>
      </c>
    </row>
    <row r="124" spans="1:8" ht="37.5" customHeight="1">
      <c r="A124" s="63" t="s">
        <v>15</v>
      </c>
      <c r="B124" s="42" t="s">
        <v>15</v>
      </c>
      <c r="C124" s="38" t="s">
        <v>115</v>
      </c>
      <c r="D124" s="36" t="s">
        <v>116</v>
      </c>
      <c r="E124" s="34" t="s">
        <v>15</v>
      </c>
      <c r="F124" s="34" t="s">
        <v>15</v>
      </c>
      <c r="G124" s="34" t="s">
        <v>15</v>
      </c>
      <c r="H124" s="76" t="s">
        <v>15</v>
      </c>
    </row>
    <row r="125" spans="1:8" ht="37.5" customHeight="1">
      <c r="A125" s="155">
        <f>A123+1</f>
        <v>21</v>
      </c>
      <c r="B125" s="42"/>
      <c r="C125" s="38"/>
      <c r="D125" s="37" t="s">
        <v>127</v>
      </c>
      <c r="E125" s="38" t="s">
        <v>24</v>
      </c>
      <c r="F125" s="79">
        <f>Przedmiar_drogowy!F54</f>
        <v>321</v>
      </c>
      <c r="G125" s="260"/>
      <c r="H125" s="66">
        <f t="shared" si="3"/>
        <v>0</v>
      </c>
    </row>
    <row r="126" spans="1:8" ht="37.5" customHeight="1">
      <c r="A126" s="155">
        <f>A125+1</f>
        <v>22</v>
      </c>
      <c r="B126" s="42"/>
      <c r="C126" s="38"/>
      <c r="D126" s="37" t="s">
        <v>155</v>
      </c>
      <c r="E126" s="38" t="s">
        <v>24</v>
      </c>
      <c r="F126" s="79">
        <f>Przedmiar_drogowy!F55</f>
        <v>124</v>
      </c>
      <c r="G126" s="210"/>
      <c r="H126" s="66">
        <f t="shared" si="3"/>
        <v>0</v>
      </c>
    </row>
    <row r="127" spans="1:8" ht="37.5" customHeight="1">
      <c r="A127" s="155">
        <f>A126+1</f>
        <v>23</v>
      </c>
      <c r="B127" s="42"/>
      <c r="C127" s="38"/>
      <c r="D127" s="37" t="s">
        <v>128</v>
      </c>
      <c r="E127" s="38" t="s">
        <v>24</v>
      </c>
      <c r="F127" s="79">
        <f>Przedmiar_drogowy!F56</f>
        <v>79</v>
      </c>
      <c r="G127" s="210"/>
      <c r="H127" s="66">
        <f t="shared" si="3"/>
        <v>0</v>
      </c>
    </row>
    <row r="128" spans="1:8" ht="37.5" customHeight="1">
      <c r="A128" s="63" t="s">
        <v>15</v>
      </c>
      <c r="B128" s="42" t="s">
        <v>15</v>
      </c>
      <c r="C128" s="38" t="s">
        <v>36</v>
      </c>
      <c r="D128" s="36" t="s">
        <v>37</v>
      </c>
      <c r="E128" s="34" t="s">
        <v>15</v>
      </c>
      <c r="F128" s="34" t="s">
        <v>15</v>
      </c>
      <c r="G128" s="34" t="s">
        <v>15</v>
      </c>
      <c r="H128" s="76" t="s">
        <v>15</v>
      </c>
    </row>
    <row r="129" spans="1:8" ht="37.5" customHeight="1">
      <c r="A129" s="155">
        <f>A127+1</f>
        <v>24</v>
      </c>
      <c r="B129" s="35"/>
      <c r="C129" s="38"/>
      <c r="D129" s="45" t="s">
        <v>60</v>
      </c>
      <c r="E129" s="38" t="s">
        <v>24</v>
      </c>
      <c r="F129" s="79">
        <f>Przedmiar_drogowy!F58</f>
        <v>520</v>
      </c>
      <c r="G129" s="260"/>
      <c r="H129" s="66">
        <f t="shared" si="3"/>
        <v>0</v>
      </c>
    </row>
    <row r="130" spans="1:8" ht="37.5" customHeight="1">
      <c r="A130" s="155">
        <f>A129+1</f>
        <v>25</v>
      </c>
      <c r="B130" s="35"/>
      <c r="C130" s="38"/>
      <c r="D130" s="45" t="s">
        <v>61</v>
      </c>
      <c r="E130" s="38" t="s">
        <v>24</v>
      </c>
      <c r="F130" s="79">
        <f>Przedmiar_drogowy!F59</f>
        <v>3353</v>
      </c>
      <c r="G130" s="260"/>
      <c r="H130" s="66">
        <f t="shared" si="3"/>
        <v>0</v>
      </c>
    </row>
    <row r="131" spans="1:8" ht="37.5" customHeight="1">
      <c r="A131" s="155">
        <f>A130+1</f>
        <v>26</v>
      </c>
      <c r="B131" s="35"/>
      <c r="C131" s="38"/>
      <c r="D131" s="45" t="s">
        <v>62</v>
      </c>
      <c r="E131" s="38" t="s">
        <v>24</v>
      </c>
      <c r="F131" s="79">
        <f>Przedmiar_drogowy!F60</f>
        <v>520</v>
      </c>
      <c r="G131" s="260"/>
      <c r="H131" s="66">
        <f t="shared" si="3"/>
        <v>0</v>
      </c>
    </row>
    <row r="132" spans="1:8" ht="37.5" customHeight="1">
      <c r="A132" s="155">
        <f>A131+1</f>
        <v>27</v>
      </c>
      <c r="B132" s="35"/>
      <c r="C132" s="38"/>
      <c r="D132" s="45" t="s">
        <v>63</v>
      </c>
      <c r="E132" s="38" t="s">
        <v>24</v>
      </c>
      <c r="F132" s="79">
        <f>Przedmiar_drogowy!F61</f>
        <v>3353</v>
      </c>
      <c r="G132" s="260"/>
      <c r="H132" s="66">
        <f t="shared" si="3"/>
        <v>0</v>
      </c>
    </row>
    <row r="133" spans="1:8" ht="12.75" customHeight="1" hidden="1">
      <c r="A133" s="115"/>
      <c r="B133" s="114"/>
      <c r="C133" s="114"/>
      <c r="D133" s="114"/>
      <c r="E133" s="114"/>
      <c r="F133" s="79" t="e">
        <f>#REF!</f>
        <v>#REF!</v>
      </c>
      <c r="G133" s="135"/>
      <c r="H133" s="66" t="e">
        <f t="shared" si="3"/>
        <v>#REF!</v>
      </c>
    </row>
    <row r="134" spans="1:8" ht="12.75" customHeight="1" hidden="1">
      <c r="A134" s="115"/>
      <c r="B134" s="114"/>
      <c r="C134" s="114"/>
      <c r="D134" s="114"/>
      <c r="E134" s="114"/>
      <c r="F134" s="79" t="e">
        <f>#REF!</f>
        <v>#REF!</v>
      </c>
      <c r="G134" s="135"/>
      <c r="H134" s="66" t="e">
        <f t="shared" si="3"/>
        <v>#REF!</v>
      </c>
    </row>
    <row r="135" spans="1:8" ht="12.75" customHeight="1" hidden="1">
      <c r="A135" s="65">
        <f>A134+1</f>
        <v>1</v>
      </c>
      <c r="B135" s="42"/>
      <c r="C135" s="38"/>
      <c r="D135" s="114"/>
      <c r="E135" s="114"/>
      <c r="F135" s="79" t="e">
        <f>#REF!</f>
        <v>#REF!</v>
      </c>
      <c r="G135" s="135"/>
      <c r="H135" s="66" t="e">
        <f t="shared" si="3"/>
        <v>#REF!</v>
      </c>
    </row>
    <row r="136" spans="1:8" ht="37.5" customHeight="1">
      <c r="A136" s="63" t="s">
        <v>15</v>
      </c>
      <c r="B136" s="42" t="s">
        <v>15</v>
      </c>
      <c r="C136" s="38" t="s">
        <v>25</v>
      </c>
      <c r="D136" s="36" t="s">
        <v>26</v>
      </c>
      <c r="E136" s="34" t="s">
        <v>15</v>
      </c>
      <c r="F136" s="34" t="s">
        <v>15</v>
      </c>
      <c r="G136" s="34" t="s">
        <v>15</v>
      </c>
      <c r="H136" s="76" t="s">
        <v>15</v>
      </c>
    </row>
    <row r="137" spans="1:8" ht="12.75" customHeight="1" hidden="1">
      <c r="A137" s="65" t="e">
        <f>#REF!+1</f>
        <v>#REF!</v>
      </c>
      <c r="B137" s="114"/>
      <c r="C137" s="114"/>
      <c r="D137" s="114"/>
      <c r="E137" s="114"/>
      <c r="F137" s="79" t="e">
        <f>#REF!</f>
        <v>#REF!</v>
      </c>
      <c r="G137" s="114"/>
      <c r="H137" s="66" t="e">
        <f t="shared" si="3"/>
        <v>#REF!</v>
      </c>
    </row>
    <row r="138" spans="1:8" ht="12.75" customHeight="1" hidden="1">
      <c r="A138" s="65" t="e">
        <f>A137+1</f>
        <v>#REF!</v>
      </c>
      <c r="B138" s="114"/>
      <c r="C138" s="114"/>
      <c r="D138" s="114"/>
      <c r="E138" s="114"/>
      <c r="F138" s="79" t="e">
        <f>#REF!</f>
        <v>#REF!</v>
      </c>
      <c r="G138" s="114"/>
      <c r="H138" s="66" t="e">
        <f t="shared" si="3"/>
        <v>#REF!</v>
      </c>
    </row>
    <row r="139" spans="1:8" ht="12.75" customHeight="1" hidden="1">
      <c r="A139" s="65" t="e">
        <f>A138+1</f>
        <v>#REF!</v>
      </c>
      <c r="B139" s="114"/>
      <c r="C139" s="114"/>
      <c r="D139" s="114"/>
      <c r="E139" s="114"/>
      <c r="F139" s="79" t="e">
        <f>#REF!</f>
        <v>#REF!</v>
      </c>
      <c r="G139" s="114"/>
      <c r="H139" s="66" t="e">
        <f t="shared" si="3"/>
        <v>#REF!</v>
      </c>
    </row>
    <row r="140" spans="1:8" ht="12.75" customHeight="1" hidden="1">
      <c r="A140" s="65" t="e">
        <f>A139+1</f>
        <v>#REF!</v>
      </c>
      <c r="B140" s="114"/>
      <c r="C140" s="114"/>
      <c r="D140" s="114"/>
      <c r="E140" s="114"/>
      <c r="F140" s="79" t="e">
        <f>#REF!</f>
        <v>#REF!</v>
      </c>
      <c r="G140" s="114"/>
      <c r="H140" s="66" t="e">
        <f t="shared" si="3"/>
        <v>#REF!</v>
      </c>
    </row>
    <row r="141" spans="1:8" ht="12.75" customHeight="1" hidden="1">
      <c r="A141" s="65" t="e">
        <f>A140+1</f>
        <v>#REF!</v>
      </c>
      <c r="B141" s="114"/>
      <c r="C141" s="114"/>
      <c r="D141" s="114"/>
      <c r="E141" s="114"/>
      <c r="F141" s="79" t="e">
        <f>#REF!</f>
        <v>#REF!</v>
      </c>
      <c r="G141" s="114"/>
      <c r="H141" s="66" t="e">
        <f t="shared" si="3"/>
        <v>#REF!</v>
      </c>
    </row>
    <row r="142" spans="1:8" ht="12.75" customHeight="1" hidden="1">
      <c r="A142" s="65" t="e">
        <f>A141+1</f>
        <v>#REF!</v>
      </c>
      <c r="B142" s="114"/>
      <c r="C142" s="114"/>
      <c r="D142" s="114"/>
      <c r="E142" s="114"/>
      <c r="F142" s="79" t="e">
        <f>#REF!</f>
        <v>#REF!</v>
      </c>
      <c r="G142" s="114"/>
      <c r="H142" s="66" t="e">
        <f t="shared" si="3"/>
        <v>#REF!</v>
      </c>
    </row>
    <row r="143" spans="1:8" ht="37.5" customHeight="1">
      <c r="A143" s="155">
        <f>A132+1</f>
        <v>28</v>
      </c>
      <c r="B143" s="35"/>
      <c r="C143" s="38"/>
      <c r="D143" s="204" t="s">
        <v>156</v>
      </c>
      <c r="E143" s="38" t="s">
        <v>24</v>
      </c>
      <c r="F143" s="79">
        <f>Przedmiar_drogowy!F72</f>
        <v>124</v>
      </c>
      <c r="G143" s="260"/>
      <c r="H143" s="66">
        <f t="shared" si="3"/>
        <v>0</v>
      </c>
    </row>
    <row r="144" spans="1:8" ht="63">
      <c r="A144" s="155">
        <f>A143+1</f>
        <v>29</v>
      </c>
      <c r="B144" s="35"/>
      <c r="C144" s="38"/>
      <c r="D144" s="144" t="s">
        <v>129</v>
      </c>
      <c r="E144" s="38" t="s">
        <v>24</v>
      </c>
      <c r="F144" s="79">
        <f>Przedmiar_drogowy!F73</f>
        <v>79</v>
      </c>
      <c r="G144" s="260"/>
      <c r="H144" s="66">
        <f t="shared" si="3"/>
        <v>0</v>
      </c>
    </row>
    <row r="145" spans="1:8" ht="37.5" customHeight="1">
      <c r="A145" s="155">
        <f>A144+1</f>
        <v>30</v>
      </c>
      <c r="B145" s="35"/>
      <c r="C145" s="38"/>
      <c r="D145" s="204" t="s">
        <v>107</v>
      </c>
      <c r="E145" s="38" t="s">
        <v>24</v>
      </c>
      <c r="F145" s="79">
        <f>Przedmiar_drogowy!F74</f>
        <v>321</v>
      </c>
      <c r="G145" s="209"/>
      <c r="H145" s="66">
        <f t="shared" si="3"/>
        <v>0</v>
      </c>
    </row>
    <row r="146" spans="1:8" ht="37.5" customHeight="1">
      <c r="A146" s="192" t="s">
        <v>15</v>
      </c>
      <c r="B146" s="140" t="s">
        <v>15</v>
      </c>
      <c r="C146" s="141" t="s">
        <v>117</v>
      </c>
      <c r="D146" s="36" t="s">
        <v>118</v>
      </c>
      <c r="E146" s="15" t="s">
        <v>15</v>
      </c>
      <c r="F146" s="15" t="s">
        <v>15</v>
      </c>
      <c r="G146" s="15" t="s">
        <v>15</v>
      </c>
      <c r="H146" s="237" t="s">
        <v>15</v>
      </c>
    </row>
    <row r="147" spans="1:8" ht="47.25">
      <c r="A147" s="65">
        <f>A145+1</f>
        <v>31</v>
      </c>
      <c r="B147" s="35"/>
      <c r="C147" s="38"/>
      <c r="D147" s="45" t="s">
        <v>157</v>
      </c>
      <c r="E147" s="38" t="s">
        <v>24</v>
      </c>
      <c r="F147" s="79">
        <f>Przedmiar_drogowy!F76</f>
        <v>124</v>
      </c>
      <c r="G147" s="209"/>
      <c r="H147" s="66">
        <f t="shared" si="3"/>
        <v>0</v>
      </c>
    </row>
    <row r="148" spans="1:8" ht="47.25">
      <c r="A148" s="65">
        <f>A147+1</f>
        <v>32</v>
      </c>
      <c r="B148" s="35"/>
      <c r="C148" s="38"/>
      <c r="D148" s="45" t="s">
        <v>130</v>
      </c>
      <c r="E148" s="38" t="s">
        <v>24</v>
      </c>
      <c r="F148" s="79">
        <f>Przedmiar_drogowy!F77</f>
        <v>79</v>
      </c>
      <c r="G148" s="209"/>
      <c r="H148" s="66">
        <f t="shared" si="3"/>
        <v>0</v>
      </c>
    </row>
    <row r="149" spans="1:8" ht="37.5" customHeight="1">
      <c r="A149" s="65">
        <f>A148+1</f>
        <v>33</v>
      </c>
      <c r="B149" s="35"/>
      <c r="C149" s="38"/>
      <c r="D149" s="45" t="s">
        <v>145</v>
      </c>
      <c r="E149" s="38" t="s">
        <v>24</v>
      </c>
      <c r="F149" s="79">
        <f>Przedmiar_drogowy!F78</f>
        <v>21</v>
      </c>
      <c r="G149" s="209"/>
      <c r="H149" s="66">
        <f t="shared" si="3"/>
        <v>0</v>
      </c>
    </row>
    <row r="150" spans="1:8" ht="37.5" customHeight="1">
      <c r="A150" s="63" t="s">
        <v>15</v>
      </c>
      <c r="B150" s="42" t="s">
        <v>15</v>
      </c>
      <c r="C150" s="42" t="s">
        <v>15</v>
      </c>
      <c r="D150" s="78" t="s">
        <v>32</v>
      </c>
      <c r="E150" s="76" t="s">
        <v>15</v>
      </c>
      <c r="F150" s="42" t="s">
        <v>15</v>
      </c>
      <c r="G150" s="76" t="s">
        <v>15</v>
      </c>
      <c r="H150" s="93">
        <f>H121+H122+H123+H125+H126+H127+H129+H130+H131+H132+H143+H144+H147+H148+H149</f>
        <v>0</v>
      </c>
    </row>
    <row r="151" spans="1:8" ht="37.5" customHeight="1">
      <c r="A151" s="101" t="s">
        <v>15</v>
      </c>
      <c r="B151" s="138" t="s">
        <v>15</v>
      </c>
      <c r="C151" s="100" t="s">
        <v>28</v>
      </c>
      <c r="D151" s="110" t="s">
        <v>29</v>
      </c>
      <c r="E151" s="107" t="s">
        <v>15</v>
      </c>
      <c r="F151" s="108" t="s">
        <v>15</v>
      </c>
      <c r="G151" s="107" t="s">
        <v>15</v>
      </c>
      <c r="H151" s="109" t="s">
        <v>15</v>
      </c>
    </row>
    <row r="152" spans="1:8" ht="37.5" customHeight="1">
      <c r="A152" s="63" t="s">
        <v>15</v>
      </c>
      <c r="B152" s="42" t="s">
        <v>15</v>
      </c>
      <c r="C152" s="38" t="s">
        <v>38</v>
      </c>
      <c r="D152" s="36" t="s">
        <v>41</v>
      </c>
      <c r="E152" s="34" t="s">
        <v>15</v>
      </c>
      <c r="F152" s="76" t="s">
        <v>15</v>
      </c>
      <c r="G152" s="76" t="s">
        <v>15</v>
      </c>
      <c r="H152" s="92" t="s">
        <v>15</v>
      </c>
    </row>
    <row r="153" spans="1:8" ht="37.5" customHeight="1">
      <c r="A153" s="155">
        <f>A149+1</f>
        <v>34</v>
      </c>
      <c r="B153" s="42"/>
      <c r="C153" s="38"/>
      <c r="D153" s="45" t="s">
        <v>132</v>
      </c>
      <c r="E153" s="38" t="s">
        <v>24</v>
      </c>
      <c r="F153" s="79">
        <f>Przedmiar_drogowy!F81</f>
        <v>1780</v>
      </c>
      <c r="G153" s="209"/>
      <c r="H153" s="66">
        <f>F153*G153</f>
        <v>0</v>
      </c>
    </row>
    <row r="154" spans="1:8" ht="37.5" customHeight="1">
      <c r="A154" s="155">
        <f>A153+1</f>
        <v>35</v>
      </c>
      <c r="B154" s="49"/>
      <c r="C154" s="38"/>
      <c r="D154" s="182" t="s">
        <v>158</v>
      </c>
      <c r="E154" s="38" t="s">
        <v>24</v>
      </c>
      <c r="F154" s="79">
        <f>Przedmiar_drogowy!F96</f>
        <v>120</v>
      </c>
      <c r="G154" s="209"/>
      <c r="H154" s="66">
        <f>F154*G154</f>
        <v>0</v>
      </c>
    </row>
    <row r="155" spans="1:8" ht="63">
      <c r="A155" s="155">
        <f>A154+1</f>
        <v>36</v>
      </c>
      <c r="B155" s="49"/>
      <c r="C155" s="38"/>
      <c r="D155" s="182" t="s">
        <v>131</v>
      </c>
      <c r="E155" s="38" t="s">
        <v>24</v>
      </c>
      <c r="F155" s="79">
        <f>Przedmiar_drogowy!F97</f>
        <v>79</v>
      </c>
      <c r="G155" s="209"/>
      <c r="H155" s="66">
        <f>F155*G155</f>
        <v>0</v>
      </c>
    </row>
    <row r="156" spans="1:8" ht="63">
      <c r="A156" s="155">
        <f>A155+1</f>
        <v>37</v>
      </c>
      <c r="B156" s="49"/>
      <c r="C156" s="38"/>
      <c r="D156" s="45" t="s">
        <v>159</v>
      </c>
      <c r="E156" s="38" t="s">
        <v>74</v>
      </c>
      <c r="F156" s="79">
        <f>Przedmiar_drogowy!F98</f>
        <v>163</v>
      </c>
      <c r="G156" s="260"/>
      <c r="H156" s="66">
        <f>F156*G156</f>
        <v>0</v>
      </c>
    </row>
    <row r="157" spans="1:8" ht="36.75" customHeight="1">
      <c r="A157" s="167" t="s">
        <v>15</v>
      </c>
      <c r="B157" s="42" t="s">
        <v>15</v>
      </c>
      <c r="C157" s="38" t="s">
        <v>75</v>
      </c>
      <c r="D157" s="179" t="s">
        <v>76</v>
      </c>
      <c r="E157" s="117" t="s">
        <v>15</v>
      </c>
      <c r="F157" s="76" t="s">
        <v>15</v>
      </c>
      <c r="G157" s="76" t="s">
        <v>15</v>
      </c>
      <c r="H157" s="92" t="s">
        <v>15</v>
      </c>
    </row>
    <row r="158" spans="1:8" ht="37.5" customHeight="1">
      <c r="A158" s="232">
        <f>A156+1</f>
        <v>38</v>
      </c>
      <c r="B158" s="42"/>
      <c r="C158" s="38"/>
      <c r="D158" s="181" t="s">
        <v>133</v>
      </c>
      <c r="E158" s="38" t="s">
        <v>24</v>
      </c>
      <c r="F158" s="79">
        <f>Przedmiar_drogowy!F100</f>
        <v>158</v>
      </c>
      <c r="G158" s="209"/>
      <c r="H158" s="66">
        <f>F158*G158</f>
        <v>0</v>
      </c>
    </row>
    <row r="159" spans="1:8" ht="37.5" customHeight="1">
      <c r="A159" s="63" t="s">
        <v>15</v>
      </c>
      <c r="B159" s="42" t="s">
        <v>15</v>
      </c>
      <c r="C159" s="42" t="s">
        <v>15</v>
      </c>
      <c r="D159" s="78" t="s">
        <v>33</v>
      </c>
      <c r="E159" s="34" t="s">
        <v>15</v>
      </c>
      <c r="F159" s="42" t="s">
        <v>15</v>
      </c>
      <c r="G159" s="76" t="s">
        <v>15</v>
      </c>
      <c r="H159" s="93">
        <f>H153+H154+H155+H156+H158</f>
        <v>0</v>
      </c>
    </row>
    <row r="160" spans="1:9" ht="12.75" customHeight="1" hidden="1">
      <c r="A160" s="115"/>
      <c r="B160" s="114"/>
      <c r="C160" s="114"/>
      <c r="D160" s="114"/>
      <c r="E160" s="114"/>
      <c r="F160" s="114"/>
      <c r="G160" s="114"/>
      <c r="H160" s="116"/>
      <c r="I160" s="32"/>
    </row>
    <row r="161" spans="1:9" ht="12.75" customHeight="1" hidden="1">
      <c r="A161" s="115"/>
      <c r="B161" s="114"/>
      <c r="C161" s="114"/>
      <c r="D161" s="114"/>
      <c r="E161" s="114"/>
      <c r="F161" s="114"/>
      <c r="G161" s="114"/>
      <c r="H161" s="116"/>
      <c r="I161" s="32"/>
    </row>
    <row r="162" spans="1:9" ht="12.75" customHeight="1" hidden="1">
      <c r="A162" s="115"/>
      <c r="B162" s="114"/>
      <c r="C162" s="114"/>
      <c r="D162" s="114"/>
      <c r="E162" s="114"/>
      <c r="F162" s="114"/>
      <c r="G162" s="114"/>
      <c r="H162" s="116"/>
      <c r="I162" s="32"/>
    </row>
    <row r="163" spans="1:9" ht="12.75" customHeight="1" hidden="1">
      <c r="A163" s="115"/>
      <c r="B163" s="114"/>
      <c r="C163" s="114"/>
      <c r="D163" s="114"/>
      <c r="E163" s="114"/>
      <c r="F163" s="114"/>
      <c r="G163" s="114"/>
      <c r="H163" s="116"/>
      <c r="I163" s="32"/>
    </row>
    <row r="164" spans="1:9" ht="12.75" customHeight="1" hidden="1">
      <c r="A164" s="115"/>
      <c r="B164" s="114"/>
      <c r="C164" s="114"/>
      <c r="D164" s="114"/>
      <c r="E164" s="114"/>
      <c r="F164" s="114"/>
      <c r="G164" s="114"/>
      <c r="H164" s="116"/>
      <c r="I164" s="32"/>
    </row>
    <row r="165" spans="1:9" ht="12.75" customHeight="1" hidden="1">
      <c r="A165" s="115"/>
      <c r="B165" s="114"/>
      <c r="C165" s="114"/>
      <c r="D165" s="114"/>
      <c r="E165" s="114"/>
      <c r="F165" s="114"/>
      <c r="G165" s="114"/>
      <c r="H165" s="116"/>
      <c r="I165" s="32"/>
    </row>
    <row r="166" spans="1:9" ht="12.75" customHeight="1" hidden="1">
      <c r="A166" s="115"/>
      <c r="B166" s="114"/>
      <c r="C166" s="114"/>
      <c r="D166" s="114"/>
      <c r="E166" s="114"/>
      <c r="F166" s="114"/>
      <c r="G166" s="114"/>
      <c r="H166" s="116"/>
      <c r="I166" s="32"/>
    </row>
    <row r="167" spans="1:9" ht="37.5" customHeight="1">
      <c r="A167" s="130" t="s">
        <v>15</v>
      </c>
      <c r="B167" s="138" t="s">
        <v>15</v>
      </c>
      <c r="C167" s="131" t="s">
        <v>43</v>
      </c>
      <c r="D167" s="132" t="s">
        <v>44</v>
      </c>
      <c r="E167" s="111" t="s">
        <v>15</v>
      </c>
      <c r="F167" s="108" t="s">
        <v>15</v>
      </c>
      <c r="G167" s="107" t="s">
        <v>15</v>
      </c>
      <c r="H167" s="109" t="s">
        <v>15</v>
      </c>
      <c r="I167" s="32"/>
    </row>
    <row r="168" spans="1:9" ht="37.5" customHeight="1">
      <c r="A168" s="63" t="s">
        <v>15</v>
      </c>
      <c r="B168" s="42" t="s">
        <v>15</v>
      </c>
      <c r="C168" s="38" t="s">
        <v>137</v>
      </c>
      <c r="D168" s="36" t="s">
        <v>138</v>
      </c>
      <c r="E168" s="34" t="s">
        <v>15</v>
      </c>
      <c r="F168" s="76" t="s">
        <v>15</v>
      </c>
      <c r="G168" s="76" t="s">
        <v>15</v>
      </c>
      <c r="H168" s="92" t="s">
        <v>15</v>
      </c>
      <c r="I168" s="32"/>
    </row>
    <row r="169" spans="1:9" ht="47.25">
      <c r="A169" s="155">
        <f>A158+1</f>
        <v>39</v>
      </c>
      <c r="B169" s="42"/>
      <c r="C169" s="38"/>
      <c r="D169" s="45" t="s">
        <v>139</v>
      </c>
      <c r="E169" s="223" t="s">
        <v>24</v>
      </c>
      <c r="F169" s="79">
        <f>Przedmiar_drogowy!F103</f>
        <v>36</v>
      </c>
      <c r="G169" s="209"/>
      <c r="H169" s="66">
        <f>F169*G169</f>
        <v>0</v>
      </c>
      <c r="I169" s="32"/>
    </row>
    <row r="170" spans="1:9" ht="37.5" customHeight="1">
      <c r="A170" s="175" t="s">
        <v>15</v>
      </c>
      <c r="B170" s="176" t="s">
        <v>15</v>
      </c>
      <c r="C170" s="39" t="s">
        <v>69</v>
      </c>
      <c r="D170" s="97" t="s">
        <v>70</v>
      </c>
      <c r="E170" s="40" t="s">
        <v>15</v>
      </c>
      <c r="F170" s="76" t="s">
        <v>15</v>
      </c>
      <c r="G170" s="76" t="s">
        <v>15</v>
      </c>
      <c r="H170" s="92" t="s">
        <v>15</v>
      </c>
      <c r="I170" s="32"/>
    </row>
    <row r="171" spans="1:9" ht="37.5" customHeight="1">
      <c r="A171" s="155">
        <f>A169+1</f>
        <v>40</v>
      </c>
      <c r="B171" s="35"/>
      <c r="C171" s="38"/>
      <c r="D171" s="45" t="s">
        <v>108</v>
      </c>
      <c r="E171" s="38" t="s">
        <v>52</v>
      </c>
      <c r="F171" s="79">
        <f>Przedmiar_drogowy!F105</f>
        <v>58</v>
      </c>
      <c r="G171" s="209"/>
      <c r="H171" s="66">
        <f>F171*G171</f>
        <v>0</v>
      </c>
      <c r="I171" s="32"/>
    </row>
    <row r="172" spans="1:9" ht="37.5" customHeight="1">
      <c r="A172" s="154">
        <f>A171+1</f>
        <v>41</v>
      </c>
      <c r="B172" s="98"/>
      <c r="C172" s="39"/>
      <c r="D172" s="45" t="s">
        <v>71</v>
      </c>
      <c r="E172" s="38" t="s">
        <v>55</v>
      </c>
      <c r="F172" s="79">
        <f>Przedmiar_drogowy!F106</f>
        <v>16</v>
      </c>
      <c r="G172" s="209"/>
      <c r="H172" s="66">
        <f>F172*G172</f>
        <v>0</v>
      </c>
      <c r="I172" s="32"/>
    </row>
    <row r="173" spans="1:9" ht="37.5" customHeight="1">
      <c r="A173" s="63" t="s">
        <v>15</v>
      </c>
      <c r="B173" s="42" t="s">
        <v>15</v>
      </c>
      <c r="C173" s="38" t="s">
        <v>45</v>
      </c>
      <c r="D173" s="36" t="s">
        <v>46</v>
      </c>
      <c r="E173" s="134" t="s">
        <v>15</v>
      </c>
      <c r="F173" s="76" t="s">
        <v>15</v>
      </c>
      <c r="G173" s="76" t="s">
        <v>15</v>
      </c>
      <c r="H173" s="92" t="s">
        <v>15</v>
      </c>
      <c r="I173" s="32"/>
    </row>
    <row r="174" spans="1:9" ht="37.5" customHeight="1">
      <c r="A174" s="155">
        <f>A172+1</f>
        <v>42</v>
      </c>
      <c r="B174" s="47"/>
      <c r="C174" s="38"/>
      <c r="D174" s="45" t="s">
        <v>64</v>
      </c>
      <c r="E174" s="38" t="s">
        <v>24</v>
      </c>
      <c r="F174" s="79">
        <f>Przedmiar_drogowy!F108</f>
        <v>525</v>
      </c>
      <c r="G174" s="260"/>
      <c r="H174" s="66">
        <f>F174*G174</f>
        <v>0</v>
      </c>
      <c r="I174" s="32"/>
    </row>
    <row r="175" spans="1:9" ht="37.5" customHeight="1">
      <c r="A175" s="63" t="s">
        <v>15</v>
      </c>
      <c r="B175" s="42" t="s">
        <v>15</v>
      </c>
      <c r="C175" s="160" t="s">
        <v>56</v>
      </c>
      <c r="D175" s="161" t="s">
        <v>57</v>
      </c>
      <c r="E175" s="134" t="s">
        <v>15</v>
      </c>
      <c r="F175" s="76" t="s">
        <v>15</v>
      </c>
      <c r="G175" s="76" t="s">
        <v>15</v>
      </c>
      <c r="H175" s="92" t="s">
        <v>15</v>
      </c>
      <c r="I175" s="32"/>
    </row>
    <row r="176" spans="1:9" ht="37.5" customHeight="1">
      <c r="A176" s="155">
        <f>A174+1</f>
        <v>43</v>
      </c>
      <c r="B176" s="47"/>
      <c r="C176" s="38"/>
      <c r="D176" s="159" t="s">
        <v>78</v>
      </c>
      <c r="E176" s="38" t="s">
        <v>52</v>
      </c>
      <c r="F176" s="79">
        <f>Przedmiar_drogowy!F110</f>
        <v>370</v>
      </c>
      <c r="G176" s="260"/>
      <c r="H176" s="66">
        <f>F176*G176</f>
        <v>0</v>
      </c>
      <c r="I176" s="32"/>
    </row>
    <row r="177" spans="1:9" ht="37.5" customHeight="1">
      <c r="A177" s="63" t="s">
        <v>15</v>
      </c>
      <c r="B177" s="42" t="s">
        <v>15</v>
      </c>
      <c r="C177" s="42" t="s">
        <v>15</v>
      </c>
      <c r="D177" s="78" t="s">
        <v>47</v>
      </c>
      <c r="E177" s="34" t="s">
        <v>15</v>
      </c>
      <c r="F177" s="42" t="s">
        <v>15</v>
      </c>
      <c r="G177" s="76" t="s">
        <v>15</v>
      </c>
      <c r="H177" s="93">
        <f>H169+H171+H172+H174+H176</f>
        <v>0</v>
      </c>
      <c r="I177" s="32"/>
    </row>
    <row r="178" spans="1:9" ht="37.5" customHeight="1">
      <c r="A178" s="196" t="s">
        <v>83</v>
      </c>
      <c r="B178" s="197" t="s">
        <v>15</v>
      </c>
      <c r="C178" s="198" t="s">
        <v>84</v>
      </c>
      <c r="D178" s="199" t="s">
        <v>85</v>
      </c>
      <c r="E178" s="197" t="s">
        <v>15</v>
      </c>
      <c r="F178" s="108" t="s">
        <v>15</v>
      </c>
      <c r="G178" s="107" t="s">
        <v>15</v>
      </c>
      <c r="H178" s="109" t="s">
        <v>15</v>
      </c>
      <c r="I178" s="32"/>
    </row>
    <row r="179" spans="1:9" ht="37.5" customHeight="1">
      <c r="A179" s="192" t="s">
        <v>15</v>
      </c>
      <c r="B179" s="140" t="s">
        <v>15</v>
      </c>
      <c r="C179" s="141" t="s">
        <v>86</v>
      </c>
      <c r="D179" s="142" t="s">
        <v>87</v>
      </c>
      <c r="E179" s="15" t="s">
        <v>15</v>
      </c>
      <c r="F179" s="76" t="s">
        <v>15</v>
      </c>
      <c r="G179" s="76" t="s">
        <v>15</v>
      </c>
      <c r="H179" s="92" t="s">
        <v>15</v>
      </c>
      <c r="I179" s="32"/>
    </row>
    <row r="180" spans="1:9" ht="37.5" customHeight="1">
      <c r="A180" s="194">
        <f>A176+1</f>
        <v>44</v>
      </c>
      <c r="B180" s="184"/>
      <c r="C180" s="141"/>
      <c r="D180" s="144" t="s">
        <v>92</v>
      </c>
      <c r="E180" s="195" t="s">
        <v>88</v>
      </c>
      <c r="F180" s="79">
        <f>Przedmiar_drogowy!F113</f>
        <v>4</v>
      </c>
      <c r="G180" s="260"/>
      <c r="H180" s="66">
        <f>F180*G180</f>
        <v>0</v>
      </c>
      <c r="I180" s="32"/>
    </row>
    <row r="181" spans="1:9" ht="37.5" customHeight="1">
      <c r="A181" s="143">
        <f>A180+1</f>
        <v>45</v>
      </c>
      <c r="B181" s="184"/>
      <c r="C181" s="141"/>
      <c r="D181" s="144" t="s">
        <v>134</v>
      </c>
      <c r="E181" s="195" t="s">
        <v>88</v>
      </c>
      <c r="F181" s="79">
        <f>Przedmiar_drogowy!F114</f>
        <v>1</v>
      </c>
      <c r="G181" s="260"/>
      <c r="H181" s="66">
        <f>F181*G181</f>
        <v>0</v>
      </c>
      <c r="I181" s="32"/>
    </row>
    <row r="182" spans="1:9" ht="37.5" customHeight="1">
      <c r="A182" s="143">
        <f>A181+1</f>
        <v>46</v>
      </c>
      <c r="B182" s="184"/>
      <c r="C182" s="141"/>
      <c r="D182" s="144" t="s">
        <v>160</v>
      </c>
      <c r="E182" s="195" t="s">
        <v>88</v>
      </c>
      <c r="F182" s="79">
        <f>Przedmiar_drogowy!F115</f>
        <v>3</v>
      </c>
      <c r="G182" s="209"/>
      <c r="H182" s="66">
        <f>F182*G182</f>
        <v>0</v>
      </c>
      <c r="I182" s="32"/>
    </row>
    <row r="183" spans="1:9" ht="37.5" customHeight="1">
      <c r="A183" s="143">
        <f>A182+1</f>
        <v>47</v>
      </c>
      <c r="B183" s="184"/>
      <c r="C183" s="141"/>
      <c r="D183" s="144" t="s">
        <v>161</v>
      </c>
      <c r="E183" s="195" t="s">
        <v>80</v>
      </c>
      <c r="F183" s="79">
        <f>Przedmiar_drogowy!F116</f>
        <v>2</v>
      </c>
      <c r="G183" s="209"/>
      <c r="H183" s="66">
        <f>F183*G183</f>
        <v>0</v>
      </c>
      <c r="I183" s="32"/>
    </row>
    <row r="184" spans="1:9" ht="37.5" customHeight="1">
      <c r="A184" s="63" t="s">
        <v>15</v>
      </c>
      <c r="B184" s="42" t="s">
        <v>15</v>
      </c>
      <c r="C184" s="42" t="s">
        <v>15</v>
      </c>
      <c r="D184" s="78" t="s">
        <v>93</v>
      </c>
      <c r="E184" s="34" t="s">
        <v>15</v>
      </c>
      <c r="F184" s="42" t="s">
        <v>15</v>
      </c>
      <c r="G184" s="76" t="s">
        <v>15</v>
      </c>
      <c r="H184" s="93">
        <f>SUM(H180:H183)</f>
        <v>0</v>
      </c>
      <c r="I184" s="32"/>
    </row>
    <row r="185" spans="1:9" ht="37.5" customHeight="1">
      <c r="A185" s="196" t="s">
        <v>15</v>
      </c>
      <c r="B185" s="138" t="s">
        <v>15</v>
      </c>
      <c r="C185" s="198" t="s">
        <v>140</v>
      </c>
      <c r="D185" s="199" t="s">
        <v>141</v>
      </c>
      <c r="E185" s="197" t="s">
        <v>15</v>
      </c>
      <c r="F185" s="108" t="s">
        <v>15</v>
      </c>
      <c r="G185" s="107" t="s">
        <v>15</v>
      </c>
      <c r="H185" s="109" t="s">
        <v>15</v>
      </c>
      <c r="I185" s="32"/>
    </row>
    <row r="186" spans="1:9" ht="37.5" customHeight="1">
      <c r="A186" s="192" t="s">
        <v>15</v>
      </c>
      <c r="B186" s="140" t="s">
        <v>15</v>
      </c>
      <c r="C186" s="219" t="s">
        <v>142</v>
      </c>
      <c r="D186" s="246" t="s">
        <v>143</v>
      </c>
      <c r="E186" s="15" t="s">
        <v>15</v>
      </c>
      <c r="F186" s="76" t="s">
        <v>15</v>
      </c>
      <c r="G186" s="76" t="s">
        <v>15</v>
      </c>
      <c r="H186" s="92" t="s">
        <v>15</v>
      </c>
      <c r="I186" s="32"/>
    </row>
    <row r="187" spans="1:9" ht="37.5" customHeight="1">
      <c r="A187" s="194">
        <f>A183+1</f>
        <v>48</v>
      </c>
      <c r="B187" s="205"/>
      <c r="C187" s="219"/>
      <c r="D187" s="248" t="s">
        <v>144</v>
      </c>
      <c r="E187" s="219" t="s">
        <v>52</v>
      </c>
      <c r="F187" s="79">
        <f>Przedmiar_drogowy!F119</f>
        <v>35</v>
      </c>
      <c r="G187" s="209"/>
      <c r="H187" s="66">
        <f>F187*G187</f>
        <v>0</v>
      </c>
      <c r="I187" s="32"/>
    </row>
    <row r="188" spans="1:9" ht="37.5" customHeight="1">
      <c r="A188" s="63" t="s">
        <v>15</v>
      </c>
      <c r="B188" s="42" t="s">
        <v>15</v>
      </c>
      <c r="C188" s="42" t="s">
        <v>15</v>
      </c>
      <c r="D188" s="78" t="s">
        <v>93</v>
      </c>
      <c r="E188" s="34" t="s">
        <v>15</v>
      </c>
      <c r="F188" s="42" t="s">
        <v>15</v>
      </c>
      <c r="G188" s="76" t="s">
        <v>15</v>
      </c>
      <c r="H188" s="93">
        <f>H187</f>
        <v>0</v>
      </c>
      <c r="I188" s="32"/>
    </row>
    <row r="189" spans="1:9" ht="37.5" customHeight="1">
      <c r="A189" s="162" t="s">
        <v>15</v>
      </c>
      <c r="B189" s="138" t="s">
        <v>15</v>
      </c>
      <c r="C189" s="136" t="s">
        <v>53</v>
      </c>
      <c r="D189" s="137" t="s">
        <v>54</v>
      </c>
      <c r="E189" s="138" t="s">
        <v>15</v>
      </c>
      <c r="F189" s="108" t="s">
        <v>15</v>
      </c>
      <c r="G189" s="107" t="s">
        <v>15</v>
      </c>
      <c r="H189" s="109" t="s">
        <v>15</v>
      </c>
      <c r="I189" s="32"/>
    </row>
    <row r="190" spans="1:9" ht="37.5" customHeight="1">
      <c r="A190" s="158" t="s">
        <v>15</v>
      </c>
      <c r="B190" s="171" t="s">
        <v>15</v>
      </c>
      <c r="C190" s="172" t="s">
        <v>67</v>
      </c>
      <c r="D190" s="173" t="s">
        <v>68</v>
      </c>
      <c r="E190" s="34" t="s">
        <v>15</v>
      </c>
      <c r="F190" s="76" t="s">
        <v>15</v>
      </c>
      <c r="G190" s="76" t="s">
        <v>15</v>
      </c>
      <c r="H190" s="92" t="s">
        <v>15</v>
      </c>
      <c r="I190" s="32"/>
    </row>
    <row r="191" spans="1:9" ht="37.5" customHeight="1">
      <c r="A191" s="155">
        <f>A187+1</f>
        <v>49</v>
      </c>
      <c r="B191" s="42"/>
      <c r="C191" s="38"/>
      <c r="D191" s="183" t="s">
        <v>111</v>
      </c>
      <c r="E191" s="202" t="s">
        <v>24</v>
      </c>
      <c r="F191" s="79">
        <f>Przedmiar_drogowy!F122</f>
        <v>321</v>
      </c>
      <c r="G191" s="209"/>
      <c r="H191" s="66">
        <f>F191*G191</f>
        <v>0</v>
      </c>
      <c r="I191" s="32"/>
    </row>
    <row r="192" spans="1:9" ht="46.5">
      <c r="A192" s="155">
        <f>A191+1</f>
        <v>50</v>
      </c>
      <c r="B192" s="42"/>
      <c r="C192" s="38"/>
      <c r="D192" s="183" t="s">
        <v>135</v>
      </c>
      <c r="E192" s="202" t="s">
        <v>24</v>
      </c>
      <c r="F192" s="79">
        <f>Przedmiar_drogowy!F123</f>
        <v>124</v>
      </c>
      <c r="G192" s="209"/>
      <c r="H192" s="66">
        <f>F192*G192</f>
        <v>0</v>
      </c>
      <c r="I192" s="32"/>
    </row>
    <row r="193" spans="1:9" ht="37.5" customHeight="1">
      <c r="A193" s="213" t="s">
        <v>15</v>
      </c>
      <c r="B193" s="214" t="s">
        <v>15</v>
      </c>
      <c r="C193" s="215" t="s">
        <v>102</v>
      </c>
      <c r="D193" s="216" t="s">
        <v>103</v>
      </c>
      <c r="E193" s="217" t="s">
        <v>15</v>
      </c>
      <c r="F193" s="76" t="s">
        <v>15</v>
      </c>
      <c r="G193" s="76" t="s">
        <v>15</v>
      </c>
      <c r="H193" s="92" t="s">
        <v>15</v>
      </c>
      <c r="I193" s="32"/>
    </row>
    <row r="194" spans="1:9" ht="37.5" customHeight="1">
      <c r="A194" s="221">
        <f>A192+1</f>
        <v>51</v>
      </c>
      <c r="B194" s="42"/>
      <c r="C194" s="38"/>
      <c r="D194" s="222" t="s">
        <v>136</v>
      </c>
      <c r="E194" s="223" t="s">
        <v>88</v>
      </c>
      <c r="F194" s="79">
        <f>Przedmiar_drogowy!F125</f>
        <v>3</v>
      </c>
      <c r="G194" s="209"/>
      <c r="H194" s="66">
        <f>F194*G194</f>
        <v>0</v>
      </c>
      <c r="I194" s="32"/>
    </row>
    <row r="195" spans="1:9" ht="37.5" customHeight="1">
      <c r="A195" s="145" t="s">
        <v>15</v>
      </c>
      <c r="B195" s="146" t="s">
        <v>15</v>
      </c>
      <c r="C195" s="146" t="s">
        <v>15</v>
      </c>
      <c r="D195" s="147" t="s">
        <v>59</v>
      </c>
      <c r="E195" s="148" t="s">
        <v>15</v>
      </c>
      <c r="F195" s="42" t="s">
        <v>15</v>
      </c>
      <c r="G195" s="76" t="s">
        <v>15</v>
      </c>
      <c r="H195" s="93">
        <f>H191+H192+H194</f>
        <v>0</v>
      </c>
      <c r="I195" s="32"/>
    </row>
    <row r="196" spans="1:8" ht="12.75" customHeight="1" hidden="1">
      <c r="A196" s="118"/>
      <c r="B196" s="119"/>
      <c r="C196" s="119"/>
      <c r="D196" s="119"/>
      <c r="E196" s="119"/>
      <c r="F196" s="119"/>
      <c r="G196" s="119"/>
      <c r="H196" s="120"/>
    </row>
    <row r="197" spans="1:8" ht="12.75" customHeight="1" hidden="1">
      <c r="A197" s="121"/>
      <c r="B197" s="122"/>
      <c r="C197" s="122"/>
      <c r="D197" s="122"/>
      <c r="E197" s="122"/>
      <c r="F197" s="122"/>
      <c r="G197" s="122"/>
      <c r="H197" s="123"/>
    </row>
    <row r="198" spans="1:8" ht="15" hidden="1">
      <c r="A198" s="121"/>
      <c r="B198" s="122"/>
      <c r="C198" s="122"/>
      <c r="D198" s="122"/>
      <c r="E198" s="122"/>
      <c r="F198" s="122"/>
      <c r="G198" s="122"/>
      <c r="H198" s="123"/>
    </row>
    <row r="199" spans="1:8" ht="15" hidden="1">
      <c r="A199" s="121"/>
      <c r="B199" s="122"/>
      <c r="C199" s="122"/>
      <c r="D199" s="122"/>
      <c r="E199" s="122"/>
      <c r="F199" s="122"/>
      <c r="G199" s="122"/>
      <c r="H199" s="123"/>
    </row>
    <row r="200" spans="1:8" ht="12.75" customHeight="1" hidden="1">
      <c r="A200" s="121"/>
      <c r="B200" s="122"/>
      <c r="C200" s="122"/>
      <c r="D200" s="122"/>
      <c r="E200" s="122"/>
      <c r="F200" s="122"/>
      <c r="G200" s="122"/>
      <c r="H200" s="123"/>
    </row>
    <row r="201" spans="1:8" ht="15" hidden="1">
      <c r="A201" s="121"/>
      <c r="B201" s="122"/>
      <c r="C201" s="122"/>
      <c r="D201" s="122"/>
      <c r="E201" s="122"/>
      <c r="F201" s="122"/>
      <c r="G201" s="122"/>
      <c r="H201" s="123"/>
    </row>
    <row r="202" spans="1:8" ht="12.75" customHeight="1" hidden="1">
      <c r="A202" s="121"/>
      <c r="B202" s="122"/>
      <c r="C202" s="122"/>
      <c r="D202" s="122"/>
      <c r="E202" s="122"/>
      <c r="F202" s="122"/>
      <c r="G202" s="122"/>
      <c r="H202" s="123"/>
    </row>
    <row r="203" spans="1:8" ht="15" hidden="1">
      <c r="A203" s="121"/>
      <c r="B203" s="122"/>
      <c r="C203" s="122"/>
      <c r="D203" s="122"/>
      <c r="E203" s="122"/>
      <c r="F203" s="122"/>
      <c r="G203" s="122"/>
      <c r="H203" s="123"/>
    </row>
    <row r="204" spans="1:8" ht="15" hidden="1">
      <c r="A204" s="121"/>
      <c r="B204" s="122"/>
      <c r="C204" s="122"/>
      <c r="D204" s="122"/>
      <c r="E204" s="122"/>
      <c r="F204" s="122"/>
      <c r="G204" s="122"/>
      <c r="H204" s="123"/>
    </row>
    <row r="205" spans="1:8" ht="15" hidden="1">
      <c r="A205" s="121"/>
      <c r="B205" s="122"/>
      <c r="C205" s="122"/>
      <c r="D205" s="122"/>
      <c r="E205" s="122"/>
      <c r="F205" s="122"/>
      <c r="G205" s="122"/>
      <c r="H205" s="123"/>
    </row>
    <row r="206" spans="1:8" ht="12.75" customHeight="1" hidden="1">
      <c r="A206" s="121"/>
      <c r="B206" s="122"/>
      <c r="C206" s="122"/>
      <c r="D206" s="122"/>
      <c r="E206" s="122"/>
      <c r="F206" s="122"/>
      <c r="G206" s="122"/>
      <c r="H206" s="123"/>
    </row>
    <row r="207" spans="1:8" ht="12.75" customHeight="1" hidden="1">
      <c r="A207" s="121"/>
      <c r="B207" s="122"/>
      <c r="C207" s="122"/>
      <c r="D207" s="122"/>
      <c r="E207" s="122"/>
      <c r="F207" s="122"/>
      <c r="G207" s="122"/>
      <c r="H207" s="123"/>
    </row>
    <row r="208" spans="1:8" ht="12.75" customHeight="1" hidden="1">
      <c r="A208" s="121"/>
      <c r="B208" s="122"/>
      <c r="C208" s="122"/>
      <c r="D208" s="122"/>
      <c r="E208" s="122"/>
      <c r="F208" s="122"/>
      <c r="G208" s="122"/>
      <c r="H208" s="123"/>
    </row>
    <row r="209" spans="1:8" ht="12.75" customHeight="1" hidden="1">
      <c r="A209" s="121"/>
      <c r="B209" s="122"/>
      <c r="C209" s="122"/>
      <c r="D209" s="122"/>
      <c r="E209" s="122"/>
      <c r="F209" s="122"/>
      <c r="G209" s="122"/>
      <c r="H209" s="123"/>
    </row>
    <row r="210" spans="1:8" ht="12.75" customHeight="1" hidden="1">
      <c r="A210" s="121"/>
      <c r="B210" s="122"/>
      <c r="C210" s="122"/>
      <c r="D210" s="122"/>
      <c r="E210" s="122"/>
      <c r="F210" s="122"/>
      <c r="G210" s="122"/>
      <c r="H210" s="123"/>
    </row>
    <row r="211" spans="1:8" ht="12.75" customHeight="1" hidden="1">
      <c r="A211" s="121"/>
      <c r="B211" s="122"/>
      <c r="C211" s="122"/>
      <c r="D211" s="122"/>
      <c r="E211" s="122"/>
      <c r="F211" s="122"/>
      <c r="G211" s="122"/>
      <c r="H211" s="123"/>
    </row>
    <row r="212" spans="1:8" ht="12.75" customHeight="1" hidden="1">
      <c r="A212" s="121"/>
      <c r="B212" s="122"/>
      <c r="C212" s="122"/>
      <c r="D212" s="122"/>
      <c r="E212" s="122"/>
      <c r="F212" s="122"/>
      <c r="G212" s="122"/>
      <c r="H212" s="123"/>
    </row>
    <row r="213" spans="1:8" ht="12.75" customHeight="1">
      <c r="A213" s="268"/>
      <c r="B213" s="269"/>
      <c r="C213" s="269"/>
      <c r="D213" s="269"/>
      <c r="E213" s="269"/>
      <c r="F213" s="269"/>
      <c r="G213" s="269"/>
      <c r="H213" s="270"/>
    </row>
    <row r="214" spans="1:14" s="33" customFormat="1" ht="44.25" customHeight="1">
      <c r="A214" s="271" t="s">
        <v>34</v>
      </c>
      <c r="B214" s="272"/>
      <c r="C214" s="272"/>
      <c r="D214" s="273"/>
      <c r="E214" s="80" t="s">
        <v>15</v>
      </c>
      <c r="F214" s="274" t="s">
        <v>15</v>
      </c>
      <c r="G214" s="274"/>
      <c r="H214" s="94">
        <f>H104+H113+H118+H150+H159+H177+H184+H188+H195</f>
        <v>0</v>
      </c>
      <c r="K214" s="208"/>
      <c r="N214" s="207"/>
    </row>
    <row r="215" spans="1:8" ht="44.25" customHeight="1">
      <c r="A215" s="271" t="s">
        <v>42</v>
      </c>
      <c r="B215" s="272"/>
      <c r="C215" s="272"/>
      <c r="D215" s="273"/>
      <c r="E215" s="80" t="s">
        <v>15</v>
      </c>
      <c r="F215" s="274" t="s">
        <v>15</v>
      </c>
      <c r="G215" s="274"/>
      <c r="H215" s="124">
        <f>H214*23%</f>
        <v>0</v>
      </c>
    </row>
    <row r="216" spans="1:13" ht="44.25" customHeight="1" thickBot="1">
      <c r="A216" s="263" t="s">
        <v>35</v>
      </c>
      <c r="B216" s="264"/>
      <c r="C216" s="264"/>
      <c r="D216" s="265"/>
      <c r="E216" s="125" t="s">
        <v>15</v>
      </c>
      <c r="F216" s="266" t="s">
        <v>83</v>
      </c>
      <c r="G216" s="266"/>
      <c r="H216" s="126">
        <f>H214+H215</f>
        <v>0</v>
      </c>
      <c r="M216" s="32"/>
    </row>
  </sheetData>
  <sheetProtection/>
  <mergeCells count="8">
    <mergeCell ref="A216:D216"/>
    <mergeCell ref="F216:G216"/>
    <mergeCell ref="E1:F1"/>
    <mergeCell ref="A213:H213"/>
    <mergeCell ref="A214:D214"/>
    <mergeCell ref="F214:G214"/>
    <mergeCell ref="A215:D215"/>
    <mergeCell ref="F215:G215"/>
  </mergeCells>
  <printOptions/>
  <pageMargins left="0.6692913385826772" right="0.1968503937007874" top="1.0236220472440944" bottom="0.7874015748031497" header="0.5118110236220472" footer="0.5118110236220472"/>
  <pageSetup horizontalDpi="600" verticalDpi="600" orientation="portrait" paperSize="9" scale="53" r:id="rId3"/>
  <headerFooter alignWithMargins="0">
    <oddHeader>&amp;C&amp;"Times New Roman,Pogrubiona"&amp;14KOSZTORYS OFERTOWY 
PRZEBUDOWA DROGI GMINNEJ NR 351114W W RZECZKOWIE
od km 0+000 do km 0+350</oddHeader>
  </headerFooter>
  <rowBreaks count="2" manualBreakCount="2">
    <brk id="118" max="7" man="1"/>
    <brk id="159" max="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Grzegorz Nachyła</dc:creator>
  <cp:keywords/>
  <dc:description/>
  <cp:lastModifiedBy>Roman Ankurowski</cp:lastModifiedBy>
  <cp:lastPrinted>2022-09-27T07:12:23Z</cp:lastPrinted>
  <dcterms:created xsi:type="dcterms:W3CDTF">2010-10-21T07:53:16Z</dcterms:created>
  <dcterms:modified xsi:type="dcterms:W3CDTF">2022-09-27T08:39:51Z</dcterms:modified>
  <cp:category/>
  <cp:version/>
  <cp:contentType/>
  <cp:contentStatus/>
</cp:coreProperties>
</file>